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<sst xmlns="http://schemas.openxmlformats.org/spreadsheetml/2006/main" count="678" uniqueCount="532">
  <si>
    <t>Approved</t>
  </si>
  <si>
    <t>Projected</t>
  </si>
  <si>
    <t>Budget</t>
  </si>
  <si>
    <t>Taxes</t>
  </si>
  <si>
    <t>General Property Taxes</t>
  </si>
  <si>
    <t>Specific Ownership Taxes</t>
  </si>
  <si>
    <t>Town Sales Tax</t>
  </si>
  <si>
    <t>Motor Vehicle Use Tax</t>
  </si>
  <si>
    <t>County Sales Tax Remittance</t>
  </si>
  <si>
    <t>Cigarette Tax</t>
  </si>
  <si>
    <t>Franchise Tax</t>
  </si>
  <si>
    <t>Mineral Leasing Tax</t>
  </si>
  <si>
    <t>Severance Tax</t>
  </si>
  <si>
    <t>Road and Bridge Tax</t>
  </si>
  <si>
    <t>Highway User Tax</t>
  </si>
  <si>
    <t>Taxes Totals:</t>
  </si>
  <si>
    <t>Registration</t>
  </si>
  <si>
    <t>Motor Vehicle Registration</t>
  </si>
  <si>
    <t xml:space="preserve">Registration Totals: </t>
  </si>
  <si>
    <t>Grants</t>
  </si>
  <si>
    <t>Grant - Senior Van</t>
  </si>
  <si>
    <t>Grants Totals</t>
  </si>
  <si>
    <t>Fees</t>
  </si>
  <si>
    <t>Fees - Library</t>
  </si>
  <si>
    <t>Fees - Van</t>
  </si>
  <si>
    <t>Fees - Marshal</t>
  </si>
  <si>
    <t>Fees for Notary Services</t>
  </si>
  <si>
    <t>Fees for Copies, Faxes, &amp; Misc</t>
  </si>
  <si>
    <t>Fees - General License &amp; Fees</t>
  </si>
  <si>
    <t>Fees - Land Use</t>
  </si>
  <si>
    <t>Fees &amp; Fines - Municipal Court</t>
  </si>
  <si>
    <t>Fees for Summer Rec</t>
  </si>
  <si>
    <t>Fees for Parks/Rec Fairgrounds</t>
  </si>
  <si>
    <t>Fees for Auditorium</t>
  </si>
  <si>
    <t>Revenue - Board of Park Mgrs.</t>
  </si>
  <si>
    <t>Returned Check Fee</t>
  </si>
  <si>
    <t>Fees Totals</t>
  </si>
  <si>
    <t>Miscellaneous</t>
  </si>
  <si>
    <t>Interest Income</t>
  </si>
  <si>
    <t>Dividends</t>
  </si>
  <si>
    <t>Miscellaneous Totals</t>
  </si>
  <si>
    <t>GENERAL FUND REVENUES</t>
  </si>
  <si>
    <t>GENERAL FUND REVENUE TOTALS</t>
  </si>
  <si>
    <t xml:space="preserve">GENERAL FUND </t>
  </si>
  <si>
    <t>Capital Credit Retirement</t>
  </si>
  <si>
    <t>Grant - Capital Expenditure</t>
  </si>
  <si>
    <t xml:space="preserve">Donations - General </t>
  </si>
  <si>
    <t>Fees - Franchise</t>
  </si>
  <si>
    <t>Year End</t>
  </si>
  <si>
    <t>Public Use License</t>
  </si>
  <si>
    <t>Workers Compensation Payments</t>
  </si>
  <si>
    <t>Grant - DOLA - Land Use Plan</t>
  </si>
  <si>
    <t>Actual</t>
  </si>
  <si>
    <t>Donations - Public Works</t>
  </si>
  <si>
    <t xml:space="preserve">Donations - Marshal </t>
  </si>
  <si>
    <t>Revenue - Parks</t>
  </si>
  <si>
    <t>Revenue - Public Works</t>
  </si>
  <si>
    <t>GENERAL FUND EXPENSES</t>
  </si>
  <si>
    <t>General Payroll</t>
  </si>
  <si>
    <t>Salary Adjustment/Bonus</t>
  </si>
  <si>
    <t>Vision Insurance</t>
  </si>
  <si>
    <t xml:space="preserve">Dental Insurance </t>
  </si>
  <si>
    <t>Health Insurance</t>
  </si>
  <si>
    <t>FICA/Medicare Expense</t>
  </si>
  <si>
    <t>Unemployment Insurance</t>
  </si>
  <si>
    <t>Retirement Expenses</t>
  </si>
  <si>
    <t>Work Comp Insurance General</t>
  </si>
  <si>
    <t>General Payroll Totals</t>
  </si>
  <si>
    <t>General Expenditures</t>
  </si>
  <si>
    <t>Mayor Stipend</t>
  </si>
  <si>
    <t>Trustee Stipend</t>
  </si>
  <si>
    <t>Postage, Freight &amp; Delivery</t>
  </si>
  <si>
    <t>Office Supplies</t>
  </si>
  <si>
    <t>Operating Supplies</t>
  </si>
  <si>
    <t>Unemployment Benefits</t>
  </si>
  <si>
    <t>Contract Labor-General - Admin</t>
  </si>
  <si>
    <t>Caselle Service Agreement</t>
  </si>
  <si>
    <t>Bank Service Charges</t>
  </si>
  <si>
    <t>Audit Expense</t>
  </si>
  <si>
    <t>Dues &amp; Subscriptions</t>
  </si>
  <si>
    <t>Education &amp; Training</t>
  </si>
  <si>
    <t>Website Fees</t>
  </si>
  <si>
    <t>Fireworks 4th July</t>
  </si>
  <si>
    <t>Charitable Donations</t>
  </si>
  <si>
    <t xml:space="preserve">Professional/Other </t>
  </si>
  <si>
    <t>Treasurer's Fees</t>
  </si>
  <si>
    <t>License, Fees &amp; Permits</t>
  </si>
  <si>
    <t>Repairs &amp; Maintenance</t>
  </si>
  <si>
    <t>Advertising &amp; Publishing</t>
  </si>
  <si>
    <t>Travel &amp; Reimburse</t>
  </si>
  <si>
    <t>Utilities</t>
  </si>
  <si>
    <t>Transfer to Water Fund</t>
  </si>
  <si>
    <t>Insurance - Property and Casualty</t>
  </si>
  <si>
    <t>General Expenditures Totals</t>
  </si>
  <si>
    <t>Bad Debt Expense</t>
  </si>
  <si>
    <t>General Capital</t>
  </si>
  <si>
    <t>Capital Outlay</t>
  </si>
  <si>
    <t>General Capital Totals</t>
  </si>
  <si>
    <t>Land Use Expenditures</t>
  </si>
  <si>
    <t>Postage &amp; Freight Land Use</t>
  </si>
  <si>
    <t>Operating Supplies Land Use</t>
  </si>
  <si>
    <t>Legal - Land Use</t>
  </si>
  <si>
    <t>Professional - Land Use</t>
  </si>
  <si>
    <t>Advert &amp; Publishing - Land Use</t>
  </si>
  <si>
    <t>Land Use Expenditures Totals</t>
  </si>
  <si>
    <t>Election Payroll</t>
  </si>
  <si>
    <t>Wages Election</t>
  </si>
  <si>
    <t>Dental Insurance Election</t>
  </si>
  <si>
    <t>Health Insurance Election</t>
  </si>
  <si>
    <t xml:space="preserve">FICA/Medicare Expense </t>
  </si>
  <si>
    <t>Retirement Expenses Election</t>
  </si>
  <si>
    <t>Election Payroll Totals</t>
  </si>
  <si>
    <t>Election Expenditures</t>
  </si>
  <si>
    <t>Postage, Fr.,&amp; Del. - Election</t>
  </si>
  <si>
    <t>Election Expense</t>
  </si>
  <si>
    <t>Education &amp; Training -Election</t>
  </si>
  <si>
    <t>Legal - Election</t>
  </si>
  <si>
    <t>Election Expenditures Totals</t>
  </si>
  <si>
    <t>Van Payroll</t>
  </si>
  <si>
    <t>Wages Van</t>
  </si>
  <si>
    <t>FICA/Medicare &amp; Soc. Sec. Van</t>
  </si>
  <si>
    <t>Van Payroll Totals</t>
  </si>
  <si>
    <t>Van Expenditures</t>
  </si>
  <si>
    <t>Operating Supplies Van</t>
  </si>
  <si>
    <t xml:space="preserve">Fuel Van </t>
  </si>
  <si>
    <t>Repairs &amp; Maintenance Van</t>
  </si>
  <si>
    <t>Travel &amp; Reimburse Van</t>
  </si>
  <si>
    <t>Van Expenditures Totals</t>
  </si>
  <si>
    <t>Frmr Employee Litigation Expen</t>
  </si>
  <si>
    <t>Judgement Expense</t>
  </si>
  <si>
    <t>Frmr Employee Litigation Expen Totals</t>
  </si>
  <si>
    <t>Debt Service Bonds</t>
  </si>
  <si>
    <t>Debt Service Principal Bonds</t>
  </si>
  <si>
    <t>Debt Service Interest Bonds</t>
  </si>
  <si>
    <t>Debt Service Fees Bonds</t>
  </si>
  <si>
    <t>Debt Service Bonds Totals</t>
  </si>
  <si>
    <t>Library Expenditures</t>
  </si>
  <si>
    <t>Operating Supplies Library</t>
  </si>
  <si>
    <t>Repairs &amp; Maint Library</t>
  </si>
  <si>
    <t>Utilities Library</t>
  </si>
  <si>
    <t>Library Expenditures Total</t>
  </si>
  <si>
    <t>Marshal Payroll</t>
  </si>
  <si>
    <t>Wages - Adam</t>
  </si>
  <si>
    <t>Vision Insurance Marshal</t>
  </si>
  <si>
    <t>Dental Insurance Marshal</t>
  </si>
  <si>
    <t>Health Insurance Marshal</t>
  </si>
  <si>
    <t>Disability Marshal</t>
  </si>
  <si>
    <t>FICA/Medicare Expense Marshal</t>
  </si>
  <si>
    <t>Retirement Expense Marshal</t>
  </si>
  <si>
    <t>Work Comp Insurance Marshal</t>
  </si>
  <si>
    <t>Marshal Payroll Totals</t>
  </si>
  <si>
    <t>Marshal Expenditures</t>
  </si>
  <si>
    <t>Postage - Marshal - Reserve</t>
  </si>
  <si>
    <t>Postage &amp; Freight Marshal</t>
  </si>
  <si>
    <t>Oper. Supp. Marshal  - Reserve</t>
  </si>
  <si>
    <t>Operating Supplies Marshal</t>
  </si>
  <si>
    <t>Fuel Marshal</t>
  </si>
  <si>
    <t>Communications Marshal</t>
  </si>
  <si>
    <t>Uniforms Marshal</t>
  </si>
  <si>
    <t>Uniforms Marshal - Reserve</t>
  </si>
  <si>
    <t>Vehicle Impound Marshal</t>
  </si>
  <si>
    <t>Contract Labor Marshal</t>
  </si>
  <si>
    <t>Dues &amp; Subscriptions Marshal</t>
  </si>
  <si>
    <t>Education &amp; Training Marshal</t>
  </si>
  <si>
    <t>License,Fees &amp; Permits Marshal</t>
  </si>
  <si>
    <t>Repairs &amp; Maint Marshal</t>
  </si>
  <si>
    <t>Travel &amp; Reimburse Marshal</t>
  </si>
  <si>
    <t>Utilities Marshal</t>
  </si>
  <si>
    <t>Marshal Expenditures Totals</t>
  </si>
  <si>
    <t>Marshal Grant Expenditures</t>
  </si>
  <si>
    <t>Postage &amp; Freight Marshal GRANT</t>
  </si>
  <si>
    <t>Oper. Supplies Marshal GRANT</t>
  </si>
  <si>
    <t>Marshal Grant Expenditures Totals</t>
  </si>
  <si>
    <t>Marshal Capital</t>
  </si>
  <si>
    <t>Capital Outlay Marshal</t>
  </si>
  <si>
    <t>Marshal Capital Totals</t>
  </si>
  <si>
    <t>Public Works Payroll</t>
  </si>
  <si>
    <t>Vision Insurance Public Works</t>
  </si>
  <si>
    <t>Dental Insurance Public Works</t>
  </si>
  <si>
    <t>Health Insurance Public Works</t>
  </si>
  <si>
    <t>FICA Medicare Expense Public Works</t>
  </si>
  <si>
    <t>Retirement Expense PublicWorks</t>
  </si>
  <si>
    <t>Work Comp Insurance Pub. Wks.</t>
  </si>
  <si>
    <t>Public Works Payroll Total</t>
  </si>
  <si>
    <t>Public Works Expenditures</t>
  </si>
  <si>
    <t>Postage &amp; Freight Public Works</t>
  </si>
  <si>
    <t>O.S. - PW Road, Street, Bridge</t>
  </si>
  <si>
    <t>Contract Services - Snow Removal</t>
  </si>
  <si>
    <t>Oper. Supplies PW Snow Removal</t>
  </si>
  <si>
    <t>Operating Supplies Public Work</t>
  </si>
  <si>
    <t>Fuel Public Works</t>
  </si>
  <si>
    <t>Dues &amp; Subscriptions Pub. Wks.</t>
  </si>
  <si>
    <t>Education &amp; Training Public Wk</t>
  </si>
  <si>
    <t>Professional Public Works</t>
  </si>
  <si>
    <t>R &amp; M Snow Removal V &amp; E</t>
  </si>
  <si>
    <t>R &amp; M Public Works V &amp; E</t>
  </si>
  <si>
    <t>Advert.&amp; Publish. Public Works</t>
  </si>
  <si>
    <t>Travel &amp; Reimb Public Works</t>
  </si>
  <si>
    <t>Utilities Street Lights</t>
  </si>
  <si>
    <t>Utilities Public Works</t>
  </si>
  <si>
    <t>Public Works Expenditures Totals</t>
  </si>
  <si>
    <t>Public Works Capital</t>
  </si>
  <si>
    <t>Capital Outlay - Public Works</t>
  </si>
  <si>
    <t>Public Works Capital Total</t>
  </si>
  <si>
    <t>Municipal Court Payroll</t>
  </si>
  <si>
    <t>Vision Insurance Mun. Court</t>
  </si>
  <si>
    <t>Dental Insurance Mun. Court</t>
  </si>
  <si>
    <t>Health Insurance Mun. Court</t>
  </si>
  <si>
    <t>Work Comp Insurance Mun. Court</t>
  </si>
  <si>
    <t>FICA Medicare Expense Mun. Court</t>
  </si>
  <si>
    <t>Retirement Expense Mun. Court</t>
  </si>
  <si>
    <t>Municipal Court Payroll Total</t>
  </si>
  <si>
    <t>Municipal Court Expenditures</t>
  </si>
  <si>
    <t>Postage - Municipal Court</t>
  </si>
  <si>
    <t>Operating Supplies Mun. Court</t>
  </si>
  <si>
    <t>Education &amp; Training Mun Court</t>
  </si>
  <si>
    <t>Legal &amp; Professional Mun Court</t>
  </si>
  <si>
    <t>Advert &amp; Publish Mun Court</t>
  </si>
  <si>
    <t>Travel &amp; Reimb Municipal Court</t>
  </si>
  <si>
    <t>Municipal Court Expenditures Totals</t>
  </si>
  <si>
    <t>Parks Payroll</t>
  </si>
  <si>
    <t>Vision Insurance Parks</t>
  </si>
  <si>
    <t>Dental Insurance Parks</t>
  </si>
  <si>
    <t>Health Insurance Parks</t>
  </si>
  <si>
    <t>FICA/Medicare Expense Parks</t>
  </si>
  <si>
    <t>Retirement Expense Parks</t>
  </si>
  <si>
    <t>Work Comp Insurance Parks</t>
  </si>
  <si>
    <t xml:space="preserve">Parks Payroll Totals </t>
  </si>
  <si>
    <t>Parks Expenditures</t>
  </si>
  <si>
    <t>Postage &amp; Freight</t>
  </si>
  <si>
    <t xml:space="preserve">Operating Supplies Parks </t>
  </si>
  <si>
    <t xml:space="preserve">Fuel Parks </t>
  </si>
  <si>
    <t xml:space="preserve">Repairs &amp; Maint Parks </t>
  </si>
  <si>
    <t>Utilities Terrell Park</t>
  </si>
  <si>
    <t xml:space="preserve">Utilities Parks </t>
  </si>
  <si>
    <t>Parks Expenditures Totals</t>
  </si>
  <si>
    <t>Parks Capital</t>
  </si>
  <si>
    <t>Capital Outlay Terrell Park</t>
  </si>
  <si>
    <t xml:space="preserve">Parks Capital Totals </t>
  </si>
  <si>
    <t>Summer Rec Payroll</t>
  </si>
  <si>
    <t>Wages Summer Rec</t>
  </si>
  <si>
    <t>FICA/Medicare &amp; Soc. Sec. Summer Rec</t>
  </si>
  <si>
    <t>Summer Rec Payroll Totals</t>
  </si>
  <si>
    <t>Summer Rec Expenditures</t>
  </si>
  <si>
    <t>Postage &amp; Freight Summer Rec</t>
  </si>
  <si>
    <t>Operating Supp. - 4th of July</t>
  </si>
  <si>
    <t>Operating Supplies Summer Rec</t>
  </si>
  <si>
    <t>Utilities Summer Rec</t>
  </si>
  <si>
    <t xml:space="preserve">Summer Rec Expenditures Totals </t>
  </si>
  <si>
    <t>Board of Park Mgr Expenditures</t>
  </si>
  <si>
    <t>Postage,F,D-Board of Park Mgrs.</t>
  </si>
  <si>
    <t>Oper. Supp.- Board of Park Mgrs.</t>
  </si>
  <si>
    <t>Professional - Board of Park Mgrs.</t>
  </si>
  <si>
    <t>LF&amp;Permits - Board of Park Mgrs.</t>
  </si>
  <si>
    <t>Board of Park Mgr Expenditures Totals</t>
  </si>
  <si>
    <t>Auditorium Expenditures</t>
  </si>
  <si>
    <t>Postage &amp; Freight Auditorium</t>
  </si>
  <si>
    <t>Operating Supplies Auditorium</t>
  </si>
  <si>
    <t>Legal &amp; Professional Auditorium</t>
  </si>
  <si>
    <t>Repairs &amp; Maint - Auditorium</t>
  </si>
  <si>
    <t>Utilities Auditorium</t>
  </si>
  <si>
    <t>Auditorium Expenditures Totals</t>
  </si>
  <si>
    <t>GENERAL FUND REVENUE TOTAL</t>
  </si>
  <si>
    <t xml:space="preserve">GENERAL FUND EXPENDITURE TOTAL </t>
  </si>
  <si>
    <t>REVENUES OVER EXPENDITURES</t>
  </si>
  <si>
    <t xml:space="preserve">WATER FUND  </t>
  </si>
  <si>
    <t>WATER FUND REVENUES</t>
  </si>
  <si>
    <t>Water Grants</t>
  </si>
  <si>
    <t>Grant/Loan - SRLF</t>
  </si>
  <si>
    <t>Water Grants Total</t>
  </si>
  <si>
    <t>Water Fees</t>
  </si>
  <si>
    <t>Water Monthly User Fees</t>
  </si>
  <si>
    <t>Water Tap Fees</t>
  </si>
  <si>
    <t>Finance Charges</t>
  </si>
  <si>
    <t>Water Fees Total</t>
  </si>
  <si>
    <t>Water Miscellaneous</t>
  </si>
  <si>
    <t>Watershed Permits</t>
  </si>
  <si>
    <t>Transfer From General Fund</t>
  </si>
  <si>
    <t>Water Miscellaneous Total</t>
  </si>
  <si>
    <t>Bulk Water Fees</t>
  </si>
  <si>
    <t>Bulk Water Fees Total</t>
  </si>
  <si>
    <t>WATER REVENUES TOTAL</t>
  </si>
  <si>
    <t>Water Fund Expenditures</t>
  </si>
  <si>
    <t>Water Payroll</t>
  </si>
  <si>
    <t>Vision Insurance Water</t>
  </si>
  <si>
    <t>Dental Insurance Water</t>
  </si>
  <si>
    <t>Health Insurance Water</t>
  </si>
  <si>
    <t>Work Comp Insurance Water</t>
  </si>
  <si>
    <t>Water Payroll Total</t>
  </si>
  <si>
    <t>Operational Expenditures</t>
  </si>
  <si>
    <t>Postage &amp; Freight Water</t>
  </si>
  <si>
    <t>Oper. Supplies Spgs. Pump Stn.</t>
  </si>
  <si>
    <t>Operating Supplies Water -Dist</t>
  </si>
  <si>
    <t>Operating Supplies Water Treat</t>
  </si>
  <si>
    <t>Contract Labor Water - Oper</t>
  </si>
  <si>
    <t>Dues &amp; Subscriptions Water</t>
  </si>
  <si>
    <t>Education &amp; Training Water</t>
  </si>
  <si>
    <t>License, Fees &amp; Permits Water</t>
  </si>
  <si>
    <t>Repairs&amp;Maint Springs Pump Stn</t>
  </si>
  <si>
    <t>Repairs &amp; Maint. Water Distrib</t>
  </si>
  <si>
    <t>Repairs &amp; Maint. Water Treatme</t>
  </si>
  <si>
    <t>Advertising &amp; Publishing Water</t>
  </si>
  <si>
    <t>Travel &amp; Reimburse - Water</t>
  </si>
  <si>
    <t>Utilities Springs Pump Station</t>
  </si>
  <si>
    <t>Utilities Water</t>
  </si>
  <si>
    <t>Water Expenditures Total</t>
  </si>
  <si>
    <t>Water Grant Expenditures</t>
  </si>
  <si>
    <t>Postage &amp; Freight Water  GRANT</t>
  </si>
  <si>
    <t>Oper.Supp.Spgs.Pump Stn. GRANT</t>
  </si>
  <si>
    <t>Oper. Supplies Water    GRANT</t>
  </si>
  <si>
    <t>Professional Water       GRANT</t>
  </si>
  <si>
    <t>Profess. Spgs.Pump Stn.  GRANT</t>
  </si>
  <si>
    <t>Capital Outlay Water     GRANT</t>
  </si>
  <si>
    <t>Capital Spgs. Pump Stn.  GRANT</t>
  </si>
  <si>
    <t>Water Grant Expenditures Total</t>
  </si>
  <si>
    <t>Water Capital</t>
  </si>
  <si>
    <t>Capital Outlay Water</t>
  </si>
  <si>
    <t>Water Capital Total</t>
  </si>
  <si>
    <t>Bulk Water Expenditures</t>
  </si>
  <si>
    <t>Lic, Fees &amp; Permits Bulk Water</t>
  </si>
  <si>
    <t>Repairs &amp; Maint - Bulk Water</t>
  </si>
  <si>
    <t>Utilities Bulk Water</t>
  </si>
  <si>
    <t>Bulk Water Expenditures Total</t>
  </si>
  <si>
    <t>WATER FUND REVENUE TOTAL</t>
  </si>
  <si>
    <t xml:space="preserve">WATER FUND EXPENDITURE TOTAL </t>
  </si>
  <si>
    <t>Reconnect/Disconnect Fees</t>
  </si>
  <si>
    <t xml:space="preserve">SEWER FUND  </t>
  </si>
  <si>
    <t>SEWER FUND REVENUES</t>
  </si>
  <si>
    <t>Sewer Grant/Loan</t>
  </si>
  <si>
    <t>Sewer Grants Total</t>
  </si>
  <si>
    <t>Sewer Fees</t>
  </si>
  <si>
    <t>Sewer Monthly User Fees</t>
  </si>
  <si>
    <t>Sewer Tap Fees</t>
  </si>
  <si>
    <t>Out of Town Surcharge</t>
  </si>
  <si>
    <t>Penalties, Fines, and Interest</t>
  </si>
  <si>
    <t>Sewer Fees Total</t>
  </si>
  <si>
    <t>Sewer Miscellaneous</t>
  </si>
  <si>
    <t>School Lift Station</t>
  </si>
  <si>
    <t xml:space="preserve">Sewer Miscellaneous </t>
  </si>
  <si>
    <t>Sewer Miscellaneous Total</t>
  </si>
  <si>
    <t>SEWER FUND REVENUES TOTAL</t>
  </si>
  <si>
    <t>Sewer Payroll</t>
  </si>
  <si>
    <t>Vision Insurance Sewer</t>
  </si>
  <si>
    <t>Health Insurance Sewer</t>
  </si>
  <si>
    <t>Work Comp Insurance Sewer</t>
  </si>
  <si>
    <t>Sewer Payroll Total</t>
  </si>
  <si>
    <t>Sewer Expenditures</t>
  </si>
  <si>
    <t>Postage &amp; Freight Sewer</t>
  </si>
  <si>
    <t>Oper. Supp. Sewer - collection</t>
  </si>
  <si>
    <t>Oper. Supp. Sewer - treatment</t>
  </si>
  <si>
    <t>Contract Labor Sewer - Oper</t>
  </si>
  <si>
    <t>Contract Labor Sewer - Admin</t>
  </si>
  <si>
    <t>Dues &amp; Subscriptions Sewer</t>
  </si>
  <si>
    <t>Education &amp; Training Sewer</t>
  </si>
  <si>
    <t>License, Fees &amp; Permits Sewer</t>
  </si>
  <si>
    <t>Rep.&amp; Maint. Sewer -collection</t>
  </si>
  <si>
    <t xml:space="preserve">Rep.&amp; Maint. Sewer -treatment </t>
  </si>
  <si>
    <t>Advertising &amp; Publishing Sewer</t>
  </si>
  <si>
    <t>Travel &amp; Reimburse - Sewer</t>
  </si>
  <si>
    <t>Utilities Sewer</t>
  </si>
  <si>
    <t>Sewer Expenditures Total</t>
  </si>
  <si>
    <t>Sewer Grant Expenditure</t>
  </si>
  <si>
    <t>Oper. Supplies Sewer     GRANT</t>
  </si>
  <si>
    <t>Professional Sewer       GRANT</t>
  </si>
  <si>
    <t>Capital Outlay Sewer     GRANT</t>
  </si>
  <si>
    <t>Sewer Grant Expenditure Total</t>
  </si>
  <si>
    <t>Sewer Capital</t>
  </si>
  <si>
    <t>Capital Outlay Sewer</t>
  </si>
  <si>
    <t>Sewer Capital Total</t>
  </si>
  <si>
    <t>School Lift Stn. Expenditures</t>
  </si>
  <si>
    <t>Oper. Supp.   School Lift Stn.</t>
  </si>
  <si>
    <t>Repairs&amp;Maint. School Lift Stn</t>
  </si>
  <si>
    <t>Utilities School Lift Station</t>
  </si>
  <si>
    <t>School Lift Stn. Expenditures Total</t>
  </si>
  <si>
    <t>SEWER FUND EXPENDITURES TOTAL</t>
  </si>
  <si>
    <t>CONSERVATION TRUST FUND</t>
  </si>
  <si>
    <t>CTF REVENUES</t>
  </si>
  <si>
    <t>CTF - State Distribution</t>
  </si>
  <si>
    <t>State Distrubution Total</t>
  </si>
  <si>
    <t>Conservation Trust Fund Grants</t>
  </si>
  <si>
    <t>Miscellaneous Revenues</t>
  </si>
  <si>
    <t xml:space="preserve">Donations </t>
  </si>
  <si>
    <t>Miscellaneous Revenues Total</t>
  </si>
  <si>
    <t>CTF REVENUES TOTAL</t>
  </si>
  <si>
    <t>CTF EXPENDITURES</t>
  </si>
  <si>
    <t>CTF Payroll Expenditures</t>
  </si>
  <si>
    <t>Wages</t>
  </si>
  <si>
    <t>FICA/Medicare &amp; Soc. Sec.</t>
  </si>
  <si>
    <t>Workers Comp Insurance</t>
  </si>
  <si>
    <t>CTF Payroll Total</t>
  </si>
  <si>
    <t>ConservationTrust Fund Capital</t>
  </si>
  <si>
    <t>ConservationTrust Fund Capital Totals</t>
  </si>
  <si>
    <t>CTF Grant Parks Expenditures</t>
  </si>
  <si>
    <t>Postage &amp; Freight Parks  GRANT</t>
  </si>
  <si>
    <t>Oper. Supplies Parks     GRANT</t>
  </si>
  <si>
    <t>Professional Parks       GRANT</t>
  </si>
  <si>
    <t>Advertising &amp; Publishing GRANT</t>
  </si>
  <si>
    <t>CTF Grant Parks Expenditures Totals</t>
  </si>
  <si>
    <t>Cons.Trust Fund Parks Capital</t>
  </si>
  <si>
    <t>Cons.Trust Fund Parks Capital Total</t>
  </si>
  <si>
    <t>CTF EXPENDITURES TOTAL</t>
  </si>
  <si>
    <t>BUDGET REVENUES TOTAL</t>
  </si>
  <si>
    <t>BUDGET EXPENDITURES TOTAL</t>
  </si>
  <si>
    <t>CASH FUNDS BALANCE</t>
  </si>
  <si>
    <t>GF Beginning Balance</t>
  </si>
  <si>
    <t>Plus Revenues</t>
  </si>
  <si>
    <t>Minus Expenses</t>
  </si>
  <si>
    <t>GF Ending Balance</t>
  </si>
  <si>
    <t>WF Beginning Balance</t>
  </si>
  <si>
    <t>Total Operating Revenues</t>
  </si>
  <si>
    <t>Total Operating Expenses</t>
  </si>
  <si>
    <t>WF Ending Balance</t>
  </si>
  <si>
    <t>WWF Beginning Balance</t>
  </si>
  <si>
    <t>WWF Ending Balance</t>
  </si>
  <si>
    <t xml:space="preserve">CTF Beginning Balance </t>
  </si>
  <si>
    <t xml:space="preserve">Plus Revenues </t>
  </si>
  <si>
    <t xml:space="preserve">Minus Expenses </t>
  </si>
  <si>
    <t xml:space="preserve">CTF Ending Balance </t>
  </si>
  <si>
    <t>Audit Adjustment</t>
  </si>
  <si>
    <t>AUDIT FUND BALANCES</t>
  </si>
  <si>
    <t xml:space="preserve">     Restricted Reserves</t>
  </si>
  <si>
    <t>WF Beginning Net Assets</t>
  </si>
  <si>
    <t>Grants &amp; Contributions</t>
  </si>
  <si>
    <t>WF Ending Net Assets</t>
  </si>
  <si>
    <t>WWF Beginning Net Assets</t>
  </si>
  <si>
    <t>WWF Ending Net Assets</t>
  </si>
  <si>
    <t>Tabor</t>
  </si>
  <si>
    <t>BOPM</t>
  </si>
  <si>
    <t>Arena Expenditures</t>
  </si>
  <si>
    <t>Postage &amp; Freight Arena</t>
  </si>
  <si>
    <t>Operating Supplies Arena</t>
  </si>
  <si>
    <t>Legal &amp; Professional Arena</t>
  </si>
  <si>
    <t>Repairs &amp; Maint Arena</t>
  </si>
  <si>
    <t>Utilities Arena</t>
  </si>
  <si>
    <t>Arena Expenditures Totals</t>
  </si>
  <si>
    <t>Legal Former Employee Litigation</t>
  </si>
  <si>
    <t>Donations - Servicewomen's Memorial</t>
  </si>
  <si>
    <t>Arena Capital Expenditures</t>
  </si>
  <si>
    <t>Capital Outlay Arena</t>
  </si>
  <si>
    <t>Arena Capital Totals</t>
  </si>
  <si>
    <t>Revenue - Arena - Gate/Concessions</t>
  </si>
  <si>
    <t>General Miscellaneous</t>
  </si>
  <si>
    <t>Total General Miscellaneous</t>
  </si>
  <si>
    <t>Grant - GOCO</t>
  </si>
  <si>
    <t>Capital Outlay - Rodeo Arena</t>
  </si>
  <si>
    <t>Copier Lease Agreement</t>
  </si>
  <si>
    <t xml:space="preserve">Legal </t>
  </si>
  <si>
    <t>Septage Hauling Fees</t>
  </si>
  <si>
    <t>Part time/Seasonal</t>
  </si>
  <si>
    <t>Legal Sewer</t>
  </si>
  <si>
    <t>Legal Water</t>
  </si>
  <si>
    <t>Legal Pub.Wks.</t>
  </si>
  <si>
    <t>Grants Total</t>
  </si>
  <si>
    <t>Hoosier/Watershed Studies</t>
  </si>
  <si>
    <t>Contract Labor - Watershed Studies</t>
  </si>
  <si>
    <t>Insurance Marshal - Property &amp; Casualty</t>
  </si>
  <si>
    <t>Insurance - Property &amp; Casualty</t>
  </si>
  <si>
    <t>Insurance Property &amp; Casualty</t>
  </si>
  <si>
    <t>Insurance  Property &amp; Casualty</t>
  </si>
  <si>
    <t xml:space="preserve">Insurance Property &amp; Casualty </t>
  </si>
  <si>
    <t>R &amp; M Streets &amp; Bridges</t>
  </si>
  <si>
    <t>Insurance &amp; Misc</t>
  </si>
  <si>
    <t>Miscellaneous water revenue</t>
  </si>
  <si>
    <t>Donations - Auditorium/Fairgrounds</t>
  </si>
  <si>
    <t>Capital Expense</t>
  </si>
  <si>
    <t>Lien Fees</t>
  </si>
  <si>
    <t>Professional/Engineering Sewer</t>
  </si>
  <si>
    <t>Professional/Engineering Water</t>
  </si>
  <si>
    <t>2011 ACTUAL</t>
  </si>
  <si>
    <t>2012 APPROVED</t>
  </si>
  <si>
    <t>2012 PROJECTED</t>
  </si>
  <si>
    <t>2013 PROPOSED</t>
  </si>
  <si>
    <t>Adjustment</t>
  </si>
  <si>
    <t>*2011 Audit Cash Balances</t>
  </si>
  <si>
    <t xml:space="preserve">Capital Outlay </t>
  </si>
  <si>
    <t>Grant - DOLA</t>
  </si>
  <si>
    <t>*2010 Audit Asset Balances</t>
  </si>
  <si>
    <t>Wages - PT</t>
  </si>
  <si>
    <t xml:space="preserve">Work Attire </t>
  </si>
  <si>
    <t>Watershed Studies (Hoosier)</t>
  </si>
  <si>
    <t>Wages - Treasurer (Jeff) @ 70%</t>
  </si>
  <si>
    <t>Wages - Treasurer (Jeff) @ 15%</t>
  </si>
  <si>
    <t>Wages - Clerk (Vickie) @ 60%</t>
  </si>
  <si>
    <t>Wages - Clerk (Vickie) @ 10%</t>
  </si>
  <si>
    <t>Wages - Clerk (Vickie) @15%</t>
  </si>
  <si>
    <t>Wages - Clerk (Vickie) @ 15%</t>
  </si>
  <si>
    <t>Wages - PW Assistant (Keith) @ 65%</t>
  </si>
  <si>
    <t>Wages - Laborer (Mike) @ 65%</t>
  </si>
  <si>
    <t>PW Assistant (Keith) @ 10%</t>
  </si>
  <si>
    <t>Laborer (Mike) @ 10%</t>
  </si>
  <si>
    <t>Wages - PW Assistant (Keith) @ 15%</t>
  </si>
  <si>
    <t>Wages - Laborer (Mike) @ 15%</t>
  </si>
  <si>
    <t>Wages - PW Assistant (Keith) @ 10%</t>
  </si>
  <si>
    <t>Wages - Laborer (Mike) @ 10%</t>
  </si>
  <si>
    <t>PERSONNEL SUMMARY</t>
  </si>
  <si>
    <t>13 PROPOSED</t>
  </si>
  <si>
    <t>GENERAL</t>
  </si>
  <si>
    <t>PUBLIC</t>
  </si>
  <si>
    <t>COURT</t>
  </si>
  <si>
    <t>PRKS &amp; REC</t>
  </si>
  <si>
    <t>POLICE</t>
  </si>
  <si>
    <t>CEMETARY</t>
  </si>
  <si>
    <t>PLANNING</t>
  </si>
  <si>
    <t>WATER</t>
  </si>
  <si>
    <t>SEWER</t>
  </si>
  <si>
    <t>TOTAL</t>
  </si>
  <si>
    <t>SALARY</t>
  </si>
  <si>
    <t>GOVT</t>
  </si>
  <si>
    <t>WORKS</t>
  </si>
  <si>
    <t>FUND</t>
  </si>
  <si>
    <t>MANAGER</t>
  </si>
  <si>
    <t>CLERK</t>
  </si>
  <si>
    <t>TREASURER</t>
  </si>
  <si>
    <t>POLICE CHIEF</t>
  </si>
  <si>
    <t>POLICE OFFICERS</t>
  </si>
  <si>
    <t>PUBLIC WORKS SUPERVISOR</t>
  </si>
  <si>
    <t>RECREATION DIR</t>
  </si>
  <si>
    <t>FRINGE BENEFITS</t>
  </si>
  <si>
    <t>FICA</t>
  </si>
  <si>
    <t xml:space="preserve">CLERK </t>
  </si>
  <si>
    <t xml:space="preserve">PUBLIC WORKS ASST. </t>
  </si>
  <si>
    <t>RECREATION DIR.</t>
  </si>
  <si>
    <t>TOTAL FICA</t>
  </si>
  <si>
    <t>ICMA (PLUS COP FPPA INS.)</t>
  </si>
  <si>
    <t>TOTAL PENSION</t>
  </si>
  <si>
    <t>HEALTH INSURANCE</t>
  </si>
  <si>
    <t>TOTAL INSURANCE</t>
  </si>
  <si>
    <t>TOTAL FRINGE BENEFITS</t>
  </si>
  <si>
    <t>PUBLIC WORKS ASSISTANT</t>
  </si>
  <si>
    <t>PUBLIC WORKS - LABORER</t>
  </si>
  <si>
    <t>MANAGER - CONTRACT</t>
  </si>
  <si>
    <t>Not totally correct %'s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</si>
</sst>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4" borderId="7" applyNumberFormat="0" applyFont="0" applyAlignment="0" applyProtection="0"/>
    <xf numFmtId="0" fontId="17" fillId="15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" fontId="22" fillId="0" borderId="0" xfId="57" applyNumberFormat="1" applyFont="1" applyAlignment="1">
      <alignment horizontal="center"/>
    </xf>
    <xf numFmtId="4" fontId="22" fillId="0" borderId="0" xfId="57" applyNumberFormat="1" applyFont="1" applyAlignment="1">
      <alignment horizontal="center"/>
    </xf>
    <xf numFmtId="0" fontId="24" fillId="0" borderId="0" xfId="57" applyFont="1" applyAlignment="1">
      <alignment/>
    </xf>
    <xf numFmtId="0" fontId="25" fillId="0" borderId="0" xfId="57" applyFont="1" applyAlignment="1">
      <alignment/>
    </xf>
    <xf numFmtId="0" fontId="26" fillId="0" borderId="0" xfId="57" applyFont="1" applyAlignment="1">
      <alignment/>
    </xf>
    <xf numFmtId="0" fontId="22" fillId="0" borderId="0" xfId="57" applyFont="1" applyAlignment="1">
      <alignment/>
    </xf>
    <xf numFmtId="4" fontId="6" fillId="0" borderId="0" xfId="57" applyNumberFormat="1" applyAlignment="1">
      <alignment horizontal="center"/>
    </xf>
    <xf numFmtId="4" fontId="6" fillId="0" borderId="0" xfId="57" applyNumberFormat="1" applyAlignment="1">
      <alignment/>
    </xf>
    <xf numFmtId="4" fontId="22" fillId="0" borderId="0" xfId="57" applyNumberFormat="1" applyFont="1" applyAlignment="1">
      <alignment/>
    </xf>
    <xf numFmtId="4" fontId="22" fillId="0" borderId="0" xfId="57" applyNumberFormat="1" applyFont="1" applyAlignment="1">
      <alignment/>
    </xf>
    <xf numFmtId="0" fontId="23" fillId="0" borderId="0" xfId="0" applyFont="1" applyAlignment="1">
      <alignment horizontal="center"/>
    </xf>
    <xf numFmtId="4" fontId="22" fillId="0" borderId="10" xfId="57" applyNumberFormat="1" applyFont="1" applyBorder="1" applyAlignment="1">
      <alignment/>
    </xf>
    <xf numFmtId="4" fontId="22" fillId="0" borderId="0" xfId="57" applyNumberFormat="1" applyFont="1" applyBorder="1" applyAlignment="1">
      <alignment/>
    </xf>
    <xf numFmtId="4" fontId="22" fillId="0" borderId="0" xfId="57" applyNumberFormat="1" applyFont="1" applyFill="1" applyBorder="1" applyAlignment="1">
      <alignment/>
    </xf>
    <xf numFmtId="4" fontId="22" fillId="0" borderId="0" xfId="57" applyNumberFormat="1" applyFont="1" applyFill="1" applyAlignment="1">
      <alignment/>
    </xf>
    <xf numFmtId="4" fontId="25" fillId="0" borderId="0" xfId="57" applyNumberFormat="1" applyFont="1" applyAlignment="1">
      <alignment/>
    </xf>
    <xf numFmtId="4" fontId="25" fillId="0" borderId="0" xfId="57" applyNumberFormat="1" applyFont="1" applyAlignment="1">
      <alignment/>
    </xf>
    <xf numFmtId="0" fontId="24" fillId="8" borderId="0" xfId="57" applyFont="1" applyFill="1" applyAlignment="1">
      <alignment/>
    </xf>
    <xf numFmtId="4" fontId="23" fillId="0" borderId="0" xfId="0" applyNumberFormat="1" applyFont="1" applyAlignment="1">
      <alignment/>
    </xf>
    <xf numFmtId="4" fontId="22" fillId="0" borderId="0" xfId="57" applyNumberFormat="1" applyFont="1" applyAlignment="1">
      <alignment/>
    </xf>
    <xf numFmtId="4" fontId="22" fillId="0" borderId="10" xfId="57" applyNumberFormat="1" applyFont="1" applyBorder="1" applyAlignment="1">
      <alignment/>
    </xf>
    <xf numFmtId="4" fontId="22" fillId="0" borderId="0" xfId="57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22" fillId="0" borderId="10" xfId="57" applyNumberFormat="1" applyFont="1" applyFill="1" applyBorder="1" applyAlignment="1">
      <alignment/>
    </xf>
    <xf numFmtId="4" fontId="23" fillId="8" borderId="11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2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4" fontId="22" fillId="0" borderId="12" xfId="0" applyNumberFormat="1" applyFont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0" fontId="24" fillId="8" borderId="0" xfId="0" applyFont="1" applyFill="1" applyAlignment="1">
      <alignment/>
    </xf>
    <xf numFmtId="4" fontId="22" fillId="8" borderId="10" xfId="0" applyNumberFormat="1" applyFont="1" applyFill="1" applyBorder="1" applyAlignment="1">
      <alignment/>
    </xf>
    <xf numFmtId="4" fontId="23" fillId="8" borderId="11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4" fontId="23" fillId="0" borderId="0" xfId="42" applyNumberFormat="1" applyFont="1" applyAlignment="1">
      <alignment/>
    </xf>
    <xf numFmtId="4" fontId="23" fillId="0" borderId="10" xfId="0" applyNumberFormat="1" applyFont="1" applyBorder="1" applyAlignment="1">
      <alignment/>
    </xf>
    <xf numFmtId="4" fontId="23" fillId="8" borderId="0" xfId="0" applyNumberFormat="1" applyFont="1" applyFill="1" applyAlignment="1">
      <alignment/>
    </xf>
    <xf numFmtId="0" fontId="24" fillId="0" borderId="0" xfId="0" applyFont="1" applyAlignment="1">
      <alignment/>
    </xf>
    <xf numFmtId="4" fontId="22" fillId="0" borderId="0" xfId="0" applyNumberFormat="1" applyFont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22" fillId="8" borderId="13" xfId="0" applyNumberFormat="1" applyFont="1" applyFill="1" applyBorder="1" applyAlignment="1">
      <alignment/>
    </xf>
    <xf numFmtId="4" fontId="22" fillId="8" borderId="0" xfId="0" applyNumberFormat="1" applyFont="1" applyFill="1" applyAlignment="1">
      <alignment/>
    </xf>
    <xf numFmtId="4" fontId="22" fillId="8" borderId="11" xfId="0" applyNumberFormat="1" applyFont="1" applyFill="1" applyBorder="1" applyAlignment="1">
      <alignment/>
    </xf>
    <xf numFmtId="4" fontId="23" fillId="8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4" fillId="18" borderId="0" xfId="0" applyFont="1" applyFill="1" applyAlignment="1">
      <alignment/>
    </xf>
    <xf numFmtId="4" fontId="24" fillId="0" borderId="0" xfId="0" applyNumberFormat="1" applyFont="1" applyAlignment="1">
      <alignment/>
    </xf>
    <xf numFmtId="4" fontId="23" fillId="18" borderId="0" xfId="0" applyNumberFormat="1" applyFont="1" applyFill="1" applyBorder="1" applyAlignment="1">
      <alignment/>
    </xf>
    <xf numFmtId="4" fontId="23" fillId="18" borderId="10" xfId="0" applyNumberFormat="1" applyFont="1" applyFill="1" applyBorder="1" applyAlignment="1">
      <alignment/>
    </xf>
    <xf numFmtId="4" fontId="22" fillId="18" borderId="0" xfId="0" applyNumberFormat="1" applyFont="1" applyFill="1" applyAlignment="1">
      <alignment/>
    </xf>
    <xf numFmtId="0" fontId="6" fillId="0" borderId="0" xfId="0" applyFont="1" applyAlignment="1">
      <alignment/>
    </xf>
    <xf numFmtId="4" fontId="22" fillId="19" borderId="0" xfId="0" applyNumberFormat="1" applyFont="1" applyFill="1" applyBorder="1" applyAlignment="1">
      <alignment/>
    </xf>
    <xf numFmtId="4" fontId="23" fillId="19" borderId="0" xfId="0" applyNumberFormat="1" applyFont="1" applyFill="1" applyAlignment="1">
      <alignment/>
    </xf>
    <xf numFmtId="0" fontId="24" fillId="0" borderId="0" xfId="57" applyFont="1" applyAlignment="1">
      <alignment horizontal="center"/>
    </xf>
    <xf numFmtId="0" fontId="6" fillId="0" borderId="0" xfId="57" applyAlignment="1">
      <alignment horizontal="center"/>
    </xf>
    <xf numFmtId="0" fontId="0" fillId="0" borderId="0" xfId="0" applyAlignment="1">
      <alignment horizontal="center"/>
    </xf>
    <xf numFmtId="0" fontId="0" fillId="20" borderId="0" xfId="0" applyFill="1" applyAlignment="1">
      <alignment/>
    </xf>
    <xf numFmtId="4" fontId="27" fillId="20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 horizontal="center"/>
    </xf>
    <xf numFmtId="4" fontId="22" fillId="0" borderId="10" xfId="57" applyNumberFormat="1" applyFont="1" applyBorder="1" applyAlignment="1">
      <alignment/>
    </xf>
    <xf numFmtId="4" fontId="22" fillId="0" borderId="0" xfId="57" applyNumberFormat="1" applyFont="1" applyBorder="1" applyAlignment="1">
      <alignment/>
    </xf>
    <xf numFmtId="165" fontId="28" fillId="0" borderId="0" xfId="0" applyNumberFormat="1" applyFont="1" applyAlignment="1">
      <alignment/>
    </xf>
    <xf numFmtId="165" fontId="29" fillId="0" borderId="0" xfId="0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1" fontId="29" fillId="0" borderId="0" xfId="0" applyNumberFormat="1" applyFont="1" applyAlignment="1">
      <alignment horizontal="center"/>
    </xf>
    <xf numFmtId="165" fontId="0" fillId="0" borderId="0" xfId="0" applyNumberFormat="1" applyAlignment="1" quotePrefix="1">
      <alignment horizontal="center"/>
    </xf>
    <xf numFmtId="165" fontId="29" fillId="0" borderId="0" xfId="0" applyNumberFormat="1" applyFont="1" applyAlignment="1">
      <alignment horizontal="center"/>
    </xf>
    <xf numFmtId="165" fontId="29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30" fillId="0" borderId="0" xfId="0" applyNumberFormat="1" applyFont="1" applyAlignment="1">
      <alignment/>
    </xf>
    <xf numFmtId="0" fontId="29" fillId="0" borderId="0" xfId="0" applyNumberFormat="1" applyFont="1" applyAlignment="1" applyProtection="1">
      <alignment/>
      <protection locked="0"/>
    </xf>
    <xf numFmtId="165" fontId="30" fillId="0" borderId="0" xfId="0" applyNumberFormat="1" applyFont="1" applyAlignment="1" applyProtection="1">
      <alignment/>
      <protection locked="0"/>
    </xf>
    <xf numFmtId="2" fontId="29" fillId="0" borderId="0" xfId="0" applyNumberFormat="1" applyFont="1" applyAlignment="1" applyProtection="1">
      <alignment/>
      <protection locked="0"/>
    </xf>
    <xf numFmtId="165" fontId="30" fillId="0" borderId="0" xfId="0" applyNumberFormat="1" applyFont="1" applyAlignment="1">
      <alignment/>
    </xf>
    <xf numFmtId="0" fontId="21" fillId="0" borderId="0" xfId="57" applyFont="1" applyAlignment="1">
      <alignment horizontal="center"/>
    </xf>
    <xf numFmtId="1" fontId="0" fillId="21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01"/>
  <sheetViews>
    <sheetView tabSelected="1" workbookViewId="0" topLeftCell="A601">
      <selection activeCell="G631" sqref="G631"/>
    </sheetView>
  </sheetViews>
  <sheetFormatPr defaultColWidth="9.140625" defaultRowHeight="12.75"/>
  <cols>
    <col min="1" max="1" width="34.8515625" style="0" customWidth="1"/>
    <col min="2" max="5" width="12.8515625" style="0" customWidth="1"/>
  </cols>
  <sheetData>
    <row r="3" spans="1:11" s="64" customFormat="1" ht="15.75">
      <c r="A3" s="62"/>
      <c r="B3" s="62"/>
      <c r="C3" s="86"/>
      <c r="D3" s="86"/>
      <c r="E3" s="86"/>
      <c r="F3" s="86"/>
      <c r="G3" s="86"/>
      <c r="H3" s="63"/>
      <c r="I3" s="63"/>
      <c r="J3" s="63"/>
      <c r="K3" s="63"/>
    </row>
    <row r="4" spans="2:5" ht="12.75">
      <c r="B4" s="11">
        <v>2011</v>
      </c>
      <c r="C4" s="1">
        <v>2012</v>
      </c>
      <c r="D4" s="1">
        <v>2012</v>
      </c>
      <c r="E4" s="1">
        <v>2013</v>
      </c>
    </row>
    <row r="5" spans="2:5" ht="12.75">
      <c r="B5" s="11" t="s">
        <v>52</v>
      </c>
      <c r="C5" s="2" t="s">
        <v>0</v>
      </c>
      <c r="D5" s="2" t="s">
        <v>1</v>
      </c>
      <c r="E5" s="2" t="s">
        <v>0</v>
      </c>
    </row>
    <row r="6" spans="2:5" ht="12.75">
      <c r="B6" s="11" t="s">
        <v>48</v>
      </c>
      <c r="C6" s="2" t="s">
        <v>2</v>
      </c>
      <c r="D6" s="2" t="s">
        <v>48</v>
      </c>
      <c r="E6" s="2" t="s">
        <v>2</v>
      </c>
    </row>
    <row r="7" spans="1:5" ht="12.75">
      <c r="A7" s="3" t="s">
        <v>43</v>
      </c>
      <c r="C7" s="2"/>
      <c r="D7" s="7"/>
      <c r="E7" s="2"/>
    </row>
    <row r="8" spans="1:5" ht="12.75">
      <c r="A8" s="4" t="s">
        <v>41</v>
      </c>
      <c r="C8" s="8"/>
      <c r="D8" s="8"/>
      <c r="E8" s="8"/>
    </row>
    <row r="9" spans="1:5" ht="12.75">
      <c r="A9" s="5" t="s">
        <v>3</v>
      </c>
      <c r="B9" s="31"/>
      <c r="C9" s="8"/>
      <c r="D9" s="8"/>
      <c r="E9" s="8"/>
    </row>
    <row r="10" spans="1:5" ht="12.75">
      <c r="A10" s="6" t="s">
        <v>4</v>
      </c>
      <c r="B10" s="9">
        <v>26273</v>
      </c>
      <c r="C10" s="10">
        <v>21186</v>
      </c>
      <c r="D10" s="9">
        <v>26273</v>
      </c>
      <c r="E10" s="10">
        <v>21284</v>
      </c>
    </row>
    <row r="11" spans="1:5" ht="12.75">
      <c r="A11" s="6" t="s">
        <v>5</v>
      </c>
      <c r="B11" s="9">
        <v>2829</v>
      </c>
      <c r="C11" s="10">
        <v>2800</v>
      </c>
      <c r="D11" s="9">
        <v>2829</v>
      </c>
      <c r="E11" s="10">
        <v>2800</v>
      </c>
    </row>
    <row r="12" spans="1:5" ht="12.75">
      <c r="A12" s="6" t="s">
        <v>6</v>
      </c>
      <c r="B12" s="9">
        <v>53040</v>
      </c>
      <c r="C12" s="10">
        <v>38000</v>
      </c>
      <c r="D12" s="9">
        <v>48000</v>
      </c>
      <c r="E12" s="10">
        <v>48000</v>
      </c>
    </row>
    <row r="13" spans="1:5" ht="12.75">
      <c r="A13" s="6" t="s">
        <v>7</v>
      </c>
      <c r="B13" s="9">
        <v>32</v>
      </c>
      <c r="C13" s="10">
        <v>100</v>
      </c>
      <c r="D13" s="9">
        <v>32</v>
      </c>
      <c r="E13" s="10">
        <v>100</v>
      </c>
    </row>
    <row r="14" spans="1:5" ht="12.75">
      <c r="A14" s="6" t="s">
        <v>8</v>
      </c>
      <c r="B14" s="9">
        <v>536987</v>
      </c>
      <c r="C14" s="10">
        <v>470000</v>
      </c>
      <c r="D14" s="9">
        <v>520000</v>
      </c>
      <c r="E14" s="10">
        <v>480000</v>
      </c>
    </row>
    <row r="15" spans="1:5" ht="12.75">
      <c r="A15" s="6" t="s">
        <v>9</v>
      </c>
      <c r="B15" s="9">
        <v>843</v>
      </c>
      <c r="C15" s="10">
        <v>500</v>
      </c>
      <c r="D15" s="9">
        <v>600</v>
      </c>
      <c r="E15" s="10">
        <v>600</v>
      </c>
    </row>
    <row r="16" spans="1:5" ht="12.75">
      <c r="A16" s="6" t="s">
        <v>10</v>
      </c>
      <c r="B16" s="9">
        <v>0</v>
      </c>
      <c r="C16" s="10">
        <v>0</v>
      </c>
      <c r="D16" s="9">
        <v>0</v>
      </c>
      <c r="E16" s="10">
        <v>0</v>
      </c>
    </row>
    <row r="17" spans="1:5" ht="12.75">
      <c r="A17" s="6" t="s">
        <v>11</v>
      </c>
      <c r="B17" s="9">
        <v>9211</v>
      </c>
      <c r="C17" s="10">
        <v>7000</v>
      </c>
      <c r="D17" s="9">
        <v>9211</v>
      </c>
      <c r="E17" s="10">
        <v>7000</v>
      </c>
    </row>
    <row r="18" spans="1:5" ht="12.75">
      <c r="A18" s="6" t="s">
        <v>12</v>
      </c>
      <c r="B18" s="9">
        <v>9620</v>
      </c>
      <c r="C18" s="10">
        <v>8000</v>
      </c>
      <c r="D18" s="9">
        <v>9620</v>
      </c>
      <c r="E18" s="10">
        <v>8000</v>
      </c>
    </row>
    <row r="19" spans="1:5" ht="12.75">
      <c r="A19" s="6" t="s">
        <v>13</v>
      </c>
      <c r="B19" s="9">
        <v>788</v>
      </c>
      <c r="C19" s="10">
        <v>800</v>
      </c>
      <c r="D19" s="9">
        <v>788</v>
      </c>
      <c r="E19" s="10">
        <v>800</v>
      </c>
    </row>
    <row r="20" spans="1:5" ht="12.75">
      <c r="A20" s="6" t="s">
        <v>14</v>
      </c>
      <c r="B20" s="12">
        <v>12695</v>
      </c>
      <c r="C20" s="12">
        <v>12465</v>
      </c>
      <c r="D20" s="12">
        <v>12695</v>
      </c>
      <c r="E20" s="12">
        <v>11888</v>
      </c>
    </row>
    <row r="21" spans="1:5" ht="12.75">
      <c r="A21" s="4" t="s">
        <v>15</v>
      </c>
      <c r="B21" s="19">
        <f>SUM(B10:B20)</f>
        <v>652318</v>
      </c>
      <c r="C21" s="19">
        <f>SUM(C10:C20)</f>
        <v>560851</v>
      </c>
      <c r="D21" s="19">
        <f>SUM(D10:D20)</f>
        <v>630048</v>
      </c>
      <c r="E21" s="19">
        <f>SUM(E10:E20)</f>
        <v>580472</v>
      </c>
    </row>
    <row r="22" ht="12.75">
      <c r="B22" s="19"/>
    </row>
    <row r="23" spans="1:5" ht="12.75">
      <c r="A23" s="5" t="s">
        <v>16</v>
      </c>
      <c r="B23" s="20"/>
      <c r="C23" s="10"/>
      <c r="D23" s="8"/>
      <c r="E23" s="10"/>
    </row>
    <row r="24" spans="1:5" ht="12.75">
      <c r="A24" s="6" t="s">
        <v>17</v>
      </c>
      <c r="B24" s="21">
        <v>928</v>
      </c>
      <c r="C24" s="69">
        <v>800</v>
      </c>
      <c r="D24" s="12">
        <v>928</v>
      </c>
      <c r="E24" s="69">
        <v>800</v>
      </c>
    </row>
    <row r="25" spans="1:5" ht="12.75">
      <c r="A25" s="4" t="s">
        <v>18</v>
      </c>
      <c r="B25" s="20">
        <f>SUM(B24)</f>
        <v>928</v>
      </c>
      <c r="C25" s="20">
        <f>SUM(C24)</f>
        <v>800</v>
      </c>
      <c r="D25" s="20">
        <f>SUM(D24)</f>
        <v>928</v>
      </c>
      <c r="E25" s="20">
        <f>SUM(E24)</f>
        <v>800</v>
      </c>
    </row>
    <row r="26" spans="1:5" ht="12.75">
      <c r="A26" s="4"/>
      <c r="B26" s="20"/>
      <c r="C26" s="10"/>
      <c r="D26" s="9"/>
      <c r="E26" s="10"/>
    </row>
    <row r="27" spans="1:5" ht="12.75">
      <c r="A27" s="5" t="s">
        <v>19</v>
      </c>
      <c r="B27" s="20"/>
      <c r="C27" s="10"/>
      <c r="D27" s="8"/>
      <c r="E27" s="10"/>
    </row>
    <row r="28" spans="1:5" ht="12.75">
      <c r="A28" s="6" t="s">
        <v>20</v>
      </c>
      <c r="B28" s="22">
        <v>1440</v>
      </c>
      <c r="C28" s="10">
        <v>1440</v>
      </c>
      <c r="D28" s="13">
        <v>1440</v>
      </c>
      <c r="E28" s="10">
        <v>1440</v>
      </c>
    </row>
    <row r="29" spans="1:5" ht="12.75">
      <c r="A29" s="6" t="s">
        <v>443</v>
      </c>
      <c r="B29" s="22"/>
      <c r="C29" s="10">
        <v>500000</v>
      </c>
      <c r="D29" s="13">
        <v>0</v>
      </c>
      <c r="E29" s="10">
        <v>20000</v>
      </c>
    </row>
    <row r="30" spans="1:5" ht="12.75">
      <c r="A30" s="6" t="s">
        <v>51</v>
      </c>
      <c r="B30" s="22">
        <v>8733</v>
      </c>
      <c r="C30" s="10">
        <v>0</v>
      </c>
      <c r="D30" s="14">
        <v>0</v>
      </c>
      <c r="E30" s="10">
        <v>0</v>
      </c>
    </row>
    <row r="31" spans="1:5" ht="12.75">
      <c r="A31" s="6" t="s">
        <v>45</v>
      </c>
      <c r="B31" s="21">
        <v>0</v>
      </c>
      <c r="C31" s="24">
        <v>20000</v>
      </c>
      <c r="D31" s="12">
        <v>0</v>
      </c>
      <c r="E31" s="24">
        <v>85000</v>
      </c>
    </row>
    <row r="32" spans="1:5" ht="12.75">
      <c r="A32" s="4" t="s">
        <v>21</v>
      </c>
      <c r="B32" s="20">
        <f>SUM(B28:B31)</f>
        <v>10173</v>
      </c>
      <c r="C32" s="20">
        <f>SUM(C28:C31)</f>
        <v>521440</v>
      </c>
      <c r="D32" s="20">
        <f>SUM(D28:D31)</f>
        <v>1440</v>
      </c>
      <c r="E32" s="20">
        <f>SUM(E28:E31)</f>
        <v>106440</v>
      </c>
    </row>
    <row r="33" spans="2:5" ht="12.75">
      <c r="B33" s="19"/>
      <c r="C33" s="16"/>
      <c r="D33" s="16"/>
      <c r="E33" s="17"/>
    </row>
    <row r="34" spans="1:5" ht="12.75">
      <c r="A34" s="5" t="s">
        <v>22</v>
      </c>
      <c r="B34" s="20"/>
      <c r="C34" s="8"/>
      <c r="D34" s="8"/>
      <c r="E34" s="10"/>
    </row>
    <row r="35" spans="1:5" ht="12.75">
      <c r="A35" s="6" t="s">
        <v>23</v>
      </c>
      <c r="B35" s="9">
        <v>2828</v>
      </c>
      <c r="C35" s="10">
        <v>3000</v>
      </c>
      <c r="D35" s="9">
        <v>2828</v>
      </c>
      <c r="E35" s="10">
        <v>3000</v>
      </c>
    </row>
    <row r="36" spans="1:5" ht="12.75">
      <c r="A36" s="6" t="s">
        <v>47</v>
      </c>
      <c r="B36" s="9">
        <v>20922</v>
      </c>
      <c r="C36" s="10">
        <v>19543</v>
      </c>
      <c r="D36" s="9">
        <v>19543</v>
      </c>
      <c r="E36" s="10">
        <v>19543</v>
      </c>
    </row>
    <row r="37" spans="1:5" ht="12.75">
      <c r="A37" s="6" t="s">
        <v>24</v>
      </c>
      <c r="B37" s="9">
        <v>325</v>
      </c>
      <c r="C37" s="10">
        <v>260</v>
      </c>
      <c r="D37" s="9">
        <v>325</v>
      </c>
      <c r="E37" s="10">
        <v>260</v>
      </c>
    </row>
    <row r="38" spans="1:5" ht="12.75">
      <c r="A38" s="6" t="s">
        <v>25</v>
      </c>
      <c r="B38" s="15">
        <v>940</v>
      </c>
      <c r="C38" s="10">
        <v>0</v>
      </c>
      <c r="D38" s="15">
        <v>150</v>
      </c>
      <c r="E38" s="10">
        <v>200</v>
      </c>
    </row>
    <row r="39" spans="1:5" ht="12.75">
      <c r="A39" s="6" t="s">
        <v>26</v>
      </c>
      <c r="B39" s="9">
        <v>82</v>
      </c>
      <c r="C39" s="10">
        <v>100</v>
      </c>
      <c r="D39" s="9">
        <v>82</v>
      </c>
      <c r="E39" s="10">
        <v>100</v>
      </c>
    </row>
    <row r="40" spans="1:5" ht="12.75">
      <c r="A40" s="6" t="s">
        <v>27</v>
      </c>
      <c r="B40" s="9">
        <v>242</v>
      </c>
      <c r="C40" s="10">
        <v>200</v>
      </c>
      <c r="D40" s="9">
        <v>200</v>
      </c>
      <c r="E40" s="10">
        <v>200</v>
      </c>
    </row>
    <row r="41" spans="1:5" ht="12.75">
      <c r="A41" s="6" t="s">
        <v>28</v>
      </c>
      <c r="B41" s="9">
        <v>397</v>
      </c>
      <c r="C41" s="10">
        <v>450</v>
      </c>
      <c r="D41" s="9">
        <v>1200</v>
      </c>
      <c r="E41" s="10">
        <v>450</v>
      </c>
    </row>
    <row r="42" spans="1:5" ht="12.75">
      <c r="A42" s="6" t="s">
        <v>29</v>
      </c>
      <c r="B42" s="9">
        <v>1197</v>
      </c>
      <c r="C42" s="10">
        <v>2000</v>
      </c>
      <c r="D42" s="9">
        <v>100</v>
      </c>
      <c r="E42" s="10">
        <v>2000</v>
      </c>
    </row>
    <row r="43" spans="1:5" ht="12.75">
      <c r="A43" s="6" t="s">
        <v>30</v>
      </c>
      <c r="B43" s="9">
        <v>8580</v>
      </c>
      <c r="C43" s="10">
        <v>10000</v>
      </c>
      <c r="D43" s="9">
        <v>7000</v>
      </c>
      <c r="E43" s="10">
        <v>9000</v>
      </c>
    </row>
    <row r="44" spans="1:5" ht="12.75">
      <c r="A44" s="6" t="s">
        <v>31</v>
      </c>
      <c r="B44" s="9">
        <v>0</v>
      </c>
      <c r="C44" s="10">
        <v>200</v>
      </c>
      <c r="D44" s="9">
        <v>0</v>
      </c>
      <c r="E44" s="10">
        <v>200</v>
      </c>
    </row>
    <row r="45" spans="1:5" ht="12.75">
      <c r="A45" s="6" t="s">
        <v>32</v>
      </c>
      <c r="B45" s="9">
        <v>1939</v>
      </c>
      <c r="C45" s="10">
        <v>1200</v>
      </c>
      <c r="D45" s="9">
        <v>1697</v>
      </c>
      <c r="E45" s="10">
        <v>1200</v>
      </c>
    </row>
    <row r="46" spans="1:5" ht="12.75">
      <c r="A46" s="6" t="s">
        <v>33</v>
      </c>
      <c r="B46" s="9">
        <v>1560</v>
      </c>
      <c r="C46" s="10">
        <v>1000</v>
      </c>
      <c r="D46" s="9">
        <v>1560</v>
      </c>
      <c r="E46" s="10">
        <v>1000</v>
      </c>
    </row>
    <row r="47" spans="1:5" ht="12.75">
      <c r="A47" s="6" t="s">
        <v>49</v>
      </c>
      <c r="B47" s="9">
        <v>2500</v>
      </c>
      <c r="C47" s="10">
        <v>1000</v>
      </c>
      <c r="D47" s="9">
        <v>0</v>
      </c>
      <c r="E47" s="10">
        <v>1000</v>
      </c>
    </row>
    <row r="48" spans="1:5" ht="12.75">
      <c r="A48" s="6" t="s">
        <v>35</v>
      </c>
      <c r="B48" s="12">
        <v>0</v>
      </c>
      <c r="C48" s="69">
        <v>0</v>
      </c>
      <c r="D48" s="12">
        <v>0</v>
      </c>
      <c r="E48" s="69">
        <v>0</v>
      </c>
    </row>
    <row r="49" spans="1:5" ht="12.75">
      <c r="A49" s="4" t="s">
        <v>36</v>
      </c>
      <c r="B49" s="20">
        <f>SUM(B35:B48)</f>
        <v>41512</v>
      </c>
      <c r="C49" s="20">
        <f>SUM(C35:C48)</f>
        <v>38953</v>
      </c>
      <c r="D49" s="20">
        <f>SUM(D35:D48)</f>
        <v>34685</v>
      </c>
      <c r="E49" s="20">
        <f>SUM(E35:E48)</f>
        <v>38153</v>
      </c>
    </row>
    <row r="50" ht="12.75">
      <c r="B50" s="19"/>
    </row>
    <row r="51" spans="1:5" ht="12.75">
      <c r="A51" s="5" t="s">
        <v>37</v>
      </c>
      <c r="B51" s="19"/>
      <c r="C51" s="10"/>
      <c r="D51" s="8"/>
      <c r="E51" s="10"/>
    </row>
    <row r="52" spans="1:5" ht="12.75">
      <c r="A52" s="6" t="s">
        <v>34</v>
      </c>
      <c r="B52" s="15">
        <v>0</v>
      </c>
      <c r="C52" s="10">
        <v>1500</v>
      </c>
      <c r="D52" s="15">
        <v>1755</v>
      </c>
      <c r="E52" s="10">
        <v>1500</v>
      </c>
    </row>
    <row r="53" spans="1:5" ht="12.75">
      <c r="A53" s="6" t="s">
        <v>440</v>
      </c>
      <c r="B53" s="15">
        <v>500</v>
      </c>
      <c r="C53" s="10">
        <v>100</v>
      </c>
      <c r="D53" s="15">
        <v>100</v>
      </c>
      <c r="E53" s="10">
        <v>100</v>
      </c>
    </row>
    <row r="54" spans="1:5" ht="12.75">
      <c r="A54" s="6" t="s">
        <v>56</v>
      </c>
      <c r="B54" s="15">
        <v>300</v>
      </c>
      <c r="C54" s="10">
        <v>0</v>
      </c>
      <c r="D54" s="15">
        <v>225</v>
      </c>
      <c r="E54" s="10">
        <v>0</v>
      </c>
    </row>
    <row r="55" spans="1:5" ht="12.75">
      <c r="A55" s="6" t="s">
        <v>55</v>
      </c>
      <c r="B55" s="15">
        <v>0</v>
      </c>
      <c r="C55" s="10">
        <v>0</v>
      </c>
      <c r="D55" s="15">
        <v>0</v>
      </c>
      <c r="E55" s="10">
        <v>0</v>
      </c>
    </row>
    <row r="56" spans="1:5" ht="12.75">
      <c r="A56" s="6" t="s">
        <v>38</v>
      </c>
      <c r="B56" s="9">
        <v>899</v>
      </c>
      <c r="C56" s="10">
        <v>700</v>
      </c>
      <c r="D56" s="9">
        <v>1500</v>
      </c>
      <c r="E56" s="10">
        <v>1500</v>
      </c>
    </row>
    <row r="57" spans="1:5" ht="12.75">
      <c r="A57" s="6" t="s">
        <v>39</v>
      </c>
      <c r="B57" s="9">
        <v>587</v>
      </c>
      <c r="C57" s="10">
        <v>700</v>
      </c>
      <c r="D57" s="9">
        <v>587</v>
      </c>
      <c r="E57" s="10">
        <v>700</v>
      </c>
    </row>
    <row r="58" spans="1:5" ht="12.75">
      <c r="A58" s="6" t="s">
        <v>44</v>
      </c>
      <c r="B58" s="9">
        <v>717</v>
      </c>
      <c r="C58" s="10">
        <v>741</v>
      </c>
      <c r="D58" s="9">
        <v>741</v>
      </c>
      <c r="E58" s="10">
        <v>741</v>
      </c>
    </row>
    <row r="59" spans="1:5" ht="12.75">
      <c r="A59" s="6" t="s">
        <v>46</v>
      </c>
      <c r="B59" s="15">
        <v>150</v>
      </c>
      <c r="C59" s="10">
        <v>0</v>
      </c>
      <c r="D59" s="15">
        <v>0</v>
      </c>
      <c r="E59" s="10">
        <v>0</v>
      </c>
    </row>
    <row r="60" spans="1:5" ht="12.75">
      <c r="A60" s="6" t="s">
        <v>54</v>
      </c>
      <c r="B60" s="15">
        <v>2000</v>
      </c>
      <c r="C60" s="10">
        <v>0</v>
      </c>
      <c r="D60" s="15">
        <v>2200</v>
      </c>
      <c r="E60" s="10">
        <v>2000</v>
      </c>
    </row>
    <row r="61" spans="1:5" ht="12.75">
      <c r="A61" s="6" t="s">
        <v>436</v>
      </c>
      <c r="B61" s="9">
        <v>25</v>
      </c>
      <c r="C61" s="10">
        <v>25</v>
      </c>
      <c r="D61" s="9">
        <v>25</v>
      </c>
      <c r="E61" s="10">
        <v>25</v>
      </c>
    </row>
    <row r="62" spans="1:5" ht="12.75">
      <c r="A62" s="6" t="s">
        <v>53</v>
      </c>
      <c r="B62" s="9">
        <v>1000</v>
      </c>
      <c r="C62" s="10">
        <v>0</v>
      </c>
      <c r="D62" s="9">
        <v>1000</v>
      </c>
      <c r="E62" s="10">
        <v>0</v>
      </c>
    </row>
    <row r="63" spans="1:5" ht="12.75">
      <c r="A63" s="6" t="s">
        <v>463</v>
      </c>
      <c r="B63" s="9">
        <v>0</v>
      </c>
      <c r="C63" s="10">
        <v>0</v>
      </c>
      <c r="D63" s="9">
        <v>2500</v>
      </c>
      <c r="E63" s="10">
        <v>2500</v>
      </c>
    </row>
    <row r="64" spans="1:5" ht="12.75">
      <c r="A64" s="6" t="s">
        <v>50</v>
      </c>
      <c r="B64" s="13">
        <v>8702</v>
      </c>
      <c r="C64" s="70">
        <v>0</v>
      </c>
      <c r="D64" s="13">
        <v>414</v>
      </c>
      <c r="E64" s="70">
        <v>0</v>
      </c>
    </row>
    <row r="65" spans="1:5" ht="12.75">
      <c r="A65" s="6" t="s">
        <v>461</v>
      </c>
      <c r="B65" s="12">
        <v>243</v>
      </c>
      <c r="C65" s="69">
        <v>0</v>
      </c>
      <c r="D65" s="12">
        <v>75</v>
      </c>
      <c r="E65" s="69">
        <v>0</v>
      </c>
    </row>
    <row r="66" spans="1:5" ht="12.75">
      <c r="A66" s="4" t="s">
        <v>40</v>
      </c>
      <c r="B66" s="19">
        <f>SUM(B52:B65)</f>
        <v>15123</v>
      </c>
      <c r="C66" s="19">
        <f>SUM(C52:C65)</f>
        <v>3766</v>
      </c>
      <c r="D66" s="19">
        <f>SUM(D52:D65)</f>
        <v>11122</v>
      </c>
      <c r="E66" s="19">
        <f>SUM(E52:E65)</f>
        <v>9066</v>
      </c>
    </row>
    <row r="67" spans="1:5" ht="13.5" thickBot="1">
      <c r="A67" s="18" t="s">
        <v>42</v>
      </c>
      <c r="B67" s="25">
        <f>SUM(B21+B25+B32+B49+B66)</f>
        <v>720054</v>
      </c>
      <c r="C67" s="25">
        <f>SUM(C21+C25+C32+C49+C66)</f>
        <v>1125810</v>
      </c>
      <c r="D67" s="25">
        <f>SUM(D21+D25+D32+D49+D66)</f>
        <v>678223</v>
      </c>
      <c r="E67" s="25">
        <f>SUM(E21+E25+E32+E49+E66)</f>
        <v>734931</v>
      </c>
    </row>
    <row r="68" ht="13.5" thickTop="1">
      <c r="B68" s="31"/>
    </row>
    <row r="69" spans="1:5" ht="12.75">
      <c r="A69" s="26" t="s">
        <v>57</v>
      </c>
      <c r="C69" s="29"/>
      <c r="D69" s="29"/>
      <c r="E69" s="30"/>
    </row>
    <row r="70" spans="1:5" ht="12.75">
      <c r="A70" s="27" t="s">
        <v>58</v>
      </c>
      <c r="B70" s="31"/>
      <c r="C70" s="31"/>
      <c r="D70" s="31"/>
      <c r="E70" s="30"/>
    </row>
    <row r="71" spans="1:5" ht="12.75">
      <c r="A71" s="28" t="s">
        <v>59</v>
      </c>
      <c r="B71" s="30">
        <v>0</v>
      </c>
      <c r="C71" s="30">
        <v>1825</v>
      </c>
      <c r="D71" s="30">
        <v>0</v>
      </c>
      <c r="E71" s="30">
        <v>1026</v>
      </c>
    </row>
    <row r="72" spans="1:5" ht="12.75">
      <c r="A72" s="28" t="s">
        <v>482</v>
      </c>
      <c r="B72" s="29">
        <v>18443</v>
      </c>
      <c r="C72" s="30">
        <v>25000</v>
      </c>
      <c r="D72" s="29">
        <v>25000</v>
      </c>
      <c r="E72" s="30">
        <v>20780</v>
      </c>
    </row>
    <row r="73" spans="1:5" ht="12.75">
      <c r="A73" s="28" t="s">
        <v>480</v>
      </c>
      <c r="B73" s="29">
        <v>33806</v>
      </c>
      <c r="C73" s="30">
        <v>35805</v>
      </c>
      <c r="D73" s="29">
        <v>35805</v>
      </c>
      <c r="E73" s="30">
        <v>25690</v>
      </c>
    </row>
    <row r="74" spans="1:5" ht="12.75">
      <c r="A74" s="28" t="s">
        <v>60</v>
      </c>
      <c r="B74" s="43">
        <v>0</v>
      </c>
      <c r="C74" s="43">
        <v>0</v>
      </c>
      <c r="D74" s="43">
        <v>0</v>
      </c>
      <c r="E74" s="43">
        <v>0</v>
      </c>
    </row>
    <row r="75" spans="1:5" ht="12.75">
      <c r="A75" s="28" t="s">
        <v>61</v>
      </c>
      <c r="B75" s="43">
        <v>0</v>
      </c>
      <c r="C75" s="43">
        <v>0</v>
      </c>
      <c r="D75" s="43">
        <v>0</v>
      </c>
      <c r="E75" s="43">
        <v>0</v>
      </c>
    </row>
    <row r="76" spans="1:5" ht="12.75">
      <c r="A76" s="28" t="s">
        <v>62</v>
      </c>
      <c r="B76" s="29">
        <v>6705</v>
      </c>
      <c r="C76" s="30">
        <v>7400</v>
      </c>
      <c r="D76" s="29">
        <v>7400</v>
      </c>
      <c r="E76" s="30">
        <v>7510</v>
      </c>
    </row>
    <row r="77" spans="1:5" ht="12.75">
      <c r="A77" s="28" t="s">
        <v>63</v>
      </c>
      <c r="B77" s="29">
        <v>682</v>
      </c>
      <c r="C77" s="30">
        <v>945</v>
      </c>
      <c r="D77" s="29">
        <v>945</v>
      </c>
      <c r="E77" s="30">
        <v>1250</v>
      </c>
    </row>
    <row r="78" spans="1:5" ht="12.75">
      <c r="A78" s="28" t="s">
        <v>64</v>
      </c>
      <c r="B78" s="29">
        <v>0</v>
      </c>
      <c r="C78" s="30">
        <v>0</v>
      </c>
      <c r="D78" s="29">
        <v>0</v>
      </c>
      <c r="E78" s="30">
        <v>0</v>
      </c>
    </row>
    <row r="79" spans="1:5" ht="12.75">
      <c r="A79" s="28" t="s">
        <v>65</v>
      </c>
      <c r="B79" s="29">
        <v>3703</v>
      </c>
      <c r="C79" s="30">
        <v>4010</v>
      </c>
      <c r="D79" s="29">
        <v>4010</v>
      </c>
      <c r="E79" s="30">
        <v>4300</v>
      </c>
    </row>
    <row r="80" spans="1:5" ht="12.75">
      <c r="A80" s="28" t="s">
        <v>66</v>
      </c>
      <c r="B80" s="34">
        <v>330</v>
      </c>
      <c r="C80" s="35">
        <v>400</v>
      </c>
      <c r="D80" s="34">
        <v>330</v>
      </c>
      <c r="E80" s="35">
        <v>400</v>
      </c>
    </row>
    <row r="81" spans="1:5" ht="12.75">
      <c r="A81" s="26" t="s">
        <v>67</v>
      </c>
      <c r="B81" s="29">
        <f>SUM(B71:B80)</f>
        <v>63669</v>
      </c>
      <c r="C81" s="30">
        <f>SUM(C71:C80)</f>
        <v>75385</v>
      </c>
      <c r="D81" s="29">
        <f>SUM(D71:D80)</f>
        <v>73490</v>
      </c>
      <c r="E81" s="30">
        <f>SUM(E71:E80)</f>
        <v>60956</v>
      </c>
    </row>
    <row r="82" ht="12.75">
      <c r="B82" s="31"/>
    </row>
    <row r="83" spans="1:2" ht="12.75">
      <c r="A83" s="27" t="s">
        <v>68</v>
      </c>
      <c r="B83" s="31"/>
    </row>
    <row r="84" spans="1:5" ht="12.75">
      <c r="A84" s="28" t="s">
        <v>69</v>
      </c>
      <c r="B84" s="29">
        <v>1200</v>
      </c>
      <c r="C84" s="29">
        <v>1200</v>
      </c>
      <c r="D84" s="29">
        <v>1200</v>
      </c>
      <c r="E84" s="29">
        <v>1200</v>
      </c>
    </row>
    <row r="85" spans="1:5" ht="12.75">
      <c r="A85" s="28" t="s">
        <v>70</v>
      </c>
      <c r="B85" s="29">
        <v>4275</v>
      </c>
      <c r="C85" s="29">
        <v>5400</v>
      </c>
      <c r="D85" s="29">
        <v>5400</v>
      </c>
      <c r="E85" s="29">
        <v>4300</v>
      </c>
    </row>
    <row r="86" spans="1:5" ht="12.75">
      <c r="A86" s="28" t="s">
        <v>71</v>
      </c>
      <c r="B86" s="29">
        <v>662</v>
      </c>
      <c r="C86" s="29">
        <v>500</v>
      </c>
      <c r="D86" s="29">
        <v>700</v>
      </c>
      <c r="E86" s="29">
        <v>600</v>
      </c>
    </row>
    <row r="87" spans="1:5" ht="12.75">
      <c r="A87" s="28" t="s">
        <v>72</v>
      </c>
      <c r="B87" s="29">
        <v>1103</v>
      </c>
      <c r="C87" s="29">
        <v>1500</v>
      </c>
      <c r="D87" s="29">
        <v>1103</v>
      </c>
      <c r="E87" s="29">
        <v>1500</v>
      </c>
    </row>
    <row r="88" spans="1:5" ht="12.75">
      <c r="A88" s="28" t="s">
        <v>73</v>
      </c>
      <c r="B88" s="29">
        <v>2123</v>
      </c>
      <c r="C88" s="29">
        <v>3000</v>
      </c>
      <c r="D88" s="29">
        <v>4200</v>
      </c>
      <c r="E88" s="29">
        <v>5700</v>
      </c>
    </row>
    <row r="89" spans="1:5" ht="12.75">
      <c r="A89" s="28" t="s">
        <v>74</v>
      </c>
      <c r="B89" s="33">
        <v>8890</v>
      </c>
      <c r="C89" s="29">
        <v>0</v>
      </c>
      <c r="D89" s="33">
        <v>170</v>
      </c>
      <c r="E89" s="29">
        <v>0</v>
      </c>
    </row>
    <row r="90" spans="1:5" ht="12.75">
      <c r="A90" s="28" t="s">
        <v>75</v>
      </c>
      <c r="B90" s="29">
        <v>72896</v>
      </c>
      <c r="C90" s="29">
        <v>65000</v>
      </c>
      <c r="D90" s="29">
        <v>69500</v>
      </c>
      <c r="E90" s="29">
        <v>69500</v>
      </c>
    </row>
    <row r="91" spans="1:5" ht="12.75">
      <c r="A91" s="28" t="s">
        <v>76</v>
      </c>
      <c r="B91" s="29">
        <v>3692</v>
      </c>
      <c r="C91" s="29">
        <v>4200</v>
      </c>
      <c r="D91" s="29">
        <v>3790</v>
      </c>
      <c r="E91" s="29">
        <v>13000</v>
      </c>
    </row>
    <row r="92" spans="1:5" ht="12.75">
      <c r="A92" s="28" t="s">
        <v>445</v>
      </c>
      <c r="B92" s="29">
        <v>1306</v>
      </c>
      <c r="C92" s="29">
        <v>653</v>
      </c>
      <c r="D92" s="29">
        <v>1600</v>
      </c>
      <c r="E92" s="29">
        <v>1600</v>
      </c>
    </row>
    <row r="93" spans="1:5" ht="12.75">
      <c r="A93" s="28" t="s">
        <v>77</v>
      </c>
      <c r="B93" s="29">
        <v>0</v>
      </c>
      <c r="C93" s="29">
        <v>300</v>
      </c>
      <c r="D93" s="29">
        <v>0</v>
      </c>
      <c r="E93" s="29">
        <v>300</v>
      </c>
    </row>
    <row r="94" spans="1:5" ht="12.75">
      <c r="A94" s="28" t="s">
        <v>78</v>
      </c>
      <c r="B94" s="29">
        <v>5400</v>
      </c>
      <c r="C94" s="29">
        <v>6000</v>
      </c>
      <c r="D94" s="29">
        <v>6000</v>
      </c>
      <c r="E94" s="29">
        <v>6000</v>
      </c>
    </row>
    <row r="95" spans="1:5" ht="12.75">
      <c r="A95" s="28" t="s">
        <v>79</v>
      </c>
      <c r="B95" s="29">
        <v>869</v>
      </c>
      <c r="C95" s="29">
        <v>900</v>
      </c>
      <c r="D95" s="29">
        <v>1000</v>
      </c>
      <c r="E95" s="29">
        <v>900</v>
      </c>
    </row>
    <row r="96" spans="1:5" ht="12.75">
      <c r="A96" s="28" t="s">
        <v>478</v>
      </c>
      <c r="B96" s="29">
        <v>0</v>
      </c>
      <c r="C96" s="29">
        <v>0</v>
      </c>
      <c r="D96" s="29">
        <v>0</v>
      </c>
      <c r="E96" s="29">
        <v>1000</v>
      </c>
    </row>
    <row r="97" spans="1:5" ht="12.75">
      <c r="A97" s="28" t="s">
        <v>80</v>
      </c>
      <c r="B97" s="29">
        <v>55</v>
      </c>
      <c r="C97" s="29">
        <v>1000</v>
      </c>
      <c r="D97" s="29">
        <v>300</v>
      </c>
      <c r="E97" s="29">
        <v>1000</v>
      </c>
    </row>
    <row r="98" spans="1:5" ht="12.75">
      <c r="A98" s="28" t="s">
        <v>81</v>
      </c>
      <c r="B98" s="29">
        <v>1471</v>
      </c>
      <c r="C98" s="29">
        <v>500</v>
      </c>
      <c r="D98" s="29">
        <v>250</v>
      </c>
      <c r="E98" s="29">
        <v>500</v>
      </c>
    </row>
    <row r="99" spans="1:5" ht="12.75">
      <c r="A99" s="28" t="s">
        <v>82</v>
      </c>
      <c r="B99" s="29">
        <v>6500</v>
      </c>
      <c r="C99" s="29">
        <v>6500</v>
      </c>
      <c r="D99" s="29">
        <v>6500</v>
      </c>
      <c r="E99" s="29">
        <v>0</v>
      </c>
    </row>
    <row r="100" spans="1:5" ht="12.75">
      <c r="A100" s="28" t="s">
        <v>83</v>
      </c>
      <c r="B100" s="29">
        <v>2625</v>
      </c>
      <c r="C100" s="29">
        <v>3000</v>
      </c>
      <c r="D100" s="29">
        <v>3500</v>
      </c>
      <c r="E100" s="29">
        <v>3500</v>
      </c>
    </row>
    <row r="101" spans="1:5" ht="12.75">
      <c r="A101" s="28" t="s">
        <v>446</v>
      </c>
      <c r="B101" s="29">
        <v>20199</v>
      </c>
      <c r="C101" s="29">
        <v>15000</v>
      </c>
      <c r="D101" s="29">
        <v>9000</v>
      </c>
      <c r="E101" s="29">
        <v>35000</v>
      </c>
    </row>
    <row r="102" spans="1:5" ht="12.75">
      <c r="A102" s="28" t="s">
        <v>84</v>
      </c>
      <c r="B102" s="29">
        <v>2283</v>
      </c>
      <c r="C102" s="29">
        <v>1000</v>
      </c>
      <c r="D102" s="29">
        <v>300</v>
      </c>
      <c r="E102" s="29">
        <v>2600</v>
      </c>
    </row>
    <row r="103" spans="1:5" ht="12.75">
      <c r="A103" s="28" t="s">
        <v>85</v>
      </c>
      <c r="B103" s="29">
        <v>559</v>
      </c>
      <c r="C103" s="29">
        <v>700</v>
      </c>
      <c r="D103" s="29">
        <v>559</v>
      </c>
      <c r="E103" s="29">
        <v>700</v>
      </c>
    </row>
    <row r="104" spans="1:5" ht="12.75">
      <c r="A104" s="28" t="s">
        <v>86</v>
      </c>
      <c r="B104" s="29">
        <v>452</v>
      </c>
      <c r="C104" s="29">
        <v>500</v>
      </c>
      <c r="D104" s="29">
        <v>500</v>
      </c>
      <c r="E104" s="29">
        <v>500</v>
      </c>
    </row>
    <row r="105" spans="1:5" ht="12.75">
      <c r="A105" s="28" t="s">
        <v>87</v>
      </c>
      <c r="B105" s="29">
        <v>2318</v>
      </c>
      <c r="C105" s="29">
        <v>1500</v>
      </c>
      <c r="D105" s="29">
        <v>6365</v>
      </c>
      <c r="E105" s="29">
        <v>14000</v>
      </c>
    </row>
    <row r="106" spans="1:5" ht="12.75">
      <c r="A106" s="28" t="s">
        <v>94</v>
      </c>
      <c r="B106" s="29">
        <v>0</v>
      </c>
      <c r="C106" s="29">
        <v>0</v>
      </c>
      <c r="D106" s="29">
        <v>0</v>
      </c>
      <c r="E106" s="29">
        <v>0</v>
      </c>
    </row>
    <row r="107" spans="1:5" ht="12.75">
      <c r="A107" s="28" t="s">
        <v>418</v>
      </c>
      <c r="B107" s="29">
        <v>0</v>
      </c>
      <c r="C107" s="29">
        <v>0</v>
      </c>
      <c r="D107" s="29">
        <v>0</v>
      </c>
      <c r="E107" s="29">
        <v>0</v>
      </c>
    </row>
    <row r="108" spans="1:5" ht="12.75">
      <c r="A108" s="28" t="s">
        <v>37</v>
      </c>
      <c r="B108" s="29">
        <v>0</v>
      </c>
      <c r="C108" s="29">
        <v>500</v>
      </c>
      <c r="D108" s="29">
        <v>0</v>
      </c>
      <c r="E108" s="29">
        <v>500</v>
      </c>
    </row>
    <row r="109" spans="1:5" ht="12.75">
      <c r="A109" s="28" t="s">
        <v>88</v>
      </c>
      <c r="B109" s="29">
        <v>1133</v>
      </c>
      <c r="C109" s="29">
        <v>1000</v>
      </c>
      <c r="D109" s="29">
        <v>800</v>
      </c>
      <c r="E109" s="29">
        <v>1000</v>
      </c>
    </row>
    <row r="110" spans="1:5" ht="12.75">
      <c r="A110" s="28" t="s">
        <v>89</v>
      </c>
      <c r="B110" s="29">
        <v>0</v>
      </c>
      <c r="C110" s="29">
        <v>500</v>
      </c>
      <c r="D110" s="29">
        <v>50</v>
      </c>
      <c r="E110" s="29">
        <v>500</v>
      </c>
    </row>
    <row r="111" spans="1:5" ht="12.75">
      <c r="A111" s="28" t="s">
        <v>90</v>
      </c>
      <c r="B111" s="29">
        <v>11078</v>
      </c>
      <c r="C111" s="29">
        <v>11750</v>
      </c>
      <c r="D111" s="29">
        <v>11400</v>
      </c>
      <c r="E111" s="29">
        <v>13000</v>
      </c>
    </row>
    <row r="112" spans="1:5" ht="12.75">
      <c r="A112" s="28" t="s">
        <v>92</v>
      </c>
      <c r="B112" s="34">
        <v>8267</v>
      </c>
      <c r="C112" s="34">
        <v>9058</v>
      </c>
      <c r="D112" s="34">
        <v>9058</v>
      </c>
      <c r="E112" s="34">
        <v>9058</v>
      </c>
    </row>
    <row r="113" spans="1:5" ht="12.75">
      <c r="A113" s="26" t="s">
        <v>93</v>
      </c>
      <c r="B113" s="29">
        <f>SUM(B84:B112)</f>
        <v>159356</v>
      </c>
      <c r="C113" s="29">
        <f>SUM(C84:C112)</f>
        <v>141161</v>
      </c>
      <c r="D113" s="29">
        <f>SUM(D84:D112)</f>
        <v>143245</v>
      </c>
      <c r="E113" s="29">
        <f>SUM(E84:E112)</f>
        <v>187458</v>
      </c>
    </row>
    <row r="114" ht="12.75">
      <c r="B114" s="31"/>
    </row>
    <row r="115" spans="1:5" ht="12.75">
      <c r="A115" s="27" t="s">
        <v>95</v>
      </c>
      <c r="B115" s="31"/>
      <c r="C115" s="31"/>
      <c r="D115" s="31"/>
      <c r="E115" s="29"/>
    </row>
    <row r="116" spans="1:5" ht="12.75">
      <c r="A116" s="28" t="s">
        <v>96</v>
      </c>
      <c r="B116" s="44">
        <v>0</v>
      </c>
      <c r="C116" s="44">
        <v>0</v>
      </c>
      <c r="D116" s="44">
        <v>1604</v>
      </c>
      <c r="E116" s="44">
        <v>7500</v>
      </c>
    </row>
    <row r="117" spans="1:5" ht="12.75">
      <c r="A117" s="26" t="s">
        <v>97</v>
      </c>
      <c r="B117" s="42">
        <v>0</v>
      </c>
      <c r="C117" s="29">
        <v>0</v>
      </c>
      <c r="D117" s="29">
        <f>SUM(D116)</f>
        <v>1604</v>
      </c>
      <c r="E117" s="36">
        <f>SUM(E116)</f>
        <v>7500</v>
      </c>
    </row>
    <row r="118" spans="1:5" ht="12.75">
      <c r="A118" s="26"/>
      <c r="B118" s="42"/>
      <c r="C118" s="29"/>
      <c r="D118" s="29"/>
      <c r="E118" s="29"/>
    </row>
    <row r="119" spans="1:5" ht="12.75">
      <c r="A119" s="27" t="s">
        <v>98</v>
      </c>
      <c r="B119" s="42"/>
      <c r="C119" s="31"/>
      <c r="D119" s="31"/>
      <c r="E119" s="29"/>
    </row>
    <row r="120" spans="1:5" ht="12.75">
      <c r="A120" s="28" t="s">
        <v>99</v>
      </c>
      <c r="B120" s="42">
        <v>0</v>
      </c>
      <c r="C120" s="42">
        <v>0</v>
      </c>
      <c r="D120" s="42">
        <v>5</v>
      </c>
      <c r="E120" s="42">
        <v>0</v>
      </c>
    </row>
    <row r="121" spans="1:5" ht="12.75">
      <c r="A121" s="28" t="s">
        <v>100</v>
      </c>
      <c r="B121" s="42">
        <v>0</v>
      </c>
      <c r="C121" s="42">
        <v>0</v>
      </c>
      <c r="D121" s="42">
        <v>0</v>
      </c>
      <c r="E121" s="42">
        <v>0</v>
      </c>
    </row>
    <row r="122" spans="1:5" ht="12.75">
      <c r="A122" s="28" t="s">
        <v>101</v>
      </c>
      <c r="B122" s="29">
        <v>1770</v>
      </c>
      <c r="C122" s="29">
        <v>1000</v>
      </c>
      <c r="D122" s="29">
        <v>0</v>
      </c>
      <c r="E122" s="29">
        <v>1000</v>
      </c>
    </row>
    <row r="123" spans="1:5" ht="12.75">
      <c r="A123" s="28" t="s">
        <v>102</v>
      </c>
      <c r="B123" s="29">
        <v>9071</v>
      </c>
      <c r="C123" s="29">
        <v>2000</v>
      </c>
      <c r="D123" s="29">
        <v>500</v>
      </c>
      <c r="E123" s="29">
        <v>2000</v>
      </c>
    </row>
    <row r="124" spans="1:5" ht="12.75">
      <c r="A124" s="28" t="s">
        <v>103</v>
      </c>
      <c r="B124" s="34">
        <v>25</v>
      </c>
      <c r="C124" s="29">
        <v>100</v>
      </c>
      <c r="D124" s="34">
        <v>10</v>
      </c>
      <c r="E124" s="29">
        <v>100</v>
      </c>
    </row>
    <row r="125" spans="1:5" ht="12.75">
      <c r="A125" s="26" t="s">
        <v>104</v>
      </c>
      <c r="B125" s="29">
        <f>SUM(B120:B124)</f>
        <v>10866</v>
      </c>
      <c r="C125" s="36">
        <f>SUM(C120:C124)</f>
        <v>3100</v>
      </c>
      <c r="D125" s="29">
        <f>SUM(D120:D124)</f>
        <v>515</v>
      </c>
      <c r="E125" s="36">
        <f>SUM(E120:E124)</f>
        <v>3100</v>
      </c>
    </row>
    <row r="126" spans="1:5" ht="12.75">
      <c r="A126" s="26"/>
      <c r="B126" s="42"/>
      <c r="C126" s="29"/>
      <c r="D126" s="29"/>
      <c r="E126" s="29"/>
    </row>
    <row r="127" spans="1:5" ht="12.75">
      <c r="A127" s="27" t="s">
        <v>105</v>
      </c>
      <c r="B127" s="42"/>
      <c r="C127" s="29"/>
      <c r="D127" s="31"/>
      <c r="E127" s="29"/>
    </row>
    <row r="128" spans="1:5" ht="12.75">
      <c r="A128" s="28" t="s">
        <v>106</v>
      </c>
      <c r="B128" s="29">
        <v>0</v>
      </c>
      <c r="C128" s="29">
        <v>2500</v>
      </c>
      <c r="D128" s="29">
        <v>1726</v>
      </c>
      <c r="E128" s="29">
        <v>1000</v>
      </c>
    </row>
    <row r="129" spans="1:5" ht="12.75">
      <c r="A129" s="28" t="s">
        <v>107</v>
      </c>
      <c r="B129" s="29">
        <v>0</v>
      </c>
      <c r="C129" s="29">
        <v>0</v>
      </c>
      <c r="D129" s="29">
        <v>0</v>
      </c>
      <c r="E129" s="29">
        <v>0</v>
      </c>
    </row>
    <row r="130" spans="1:5" ht="12.75">
      <c r="A130" s="28" t="s">
        <v>108</v>
      </c>
      <c r="B130" s="29">
        <v>0</v>
      </c>
      <c r="C130" s="29">
        <v>0</v>
      </c>
      <c r="D130" s="29">
        <v>0</v>
      </c>
      <c r="E130" s="29">
        <v>0</v>
      </c>
    </row>
    <row r="131" spans="1:5" ht="12.75">
      <c r="A131" s="28" t="s">
        <v>109</v>
      </c>
      <c r="B131" s="29">
        <v>0</v>
      </c>
      <c r="C131" s="29">
        <v>36</v>
      </c>
      <c r="D131" s="29">
        <v>25</v>
      </c>
      <c r="E131" s="29">
        <v>20</v>
      </c>
    </row>
    <row r="132" spans="1:5" ht="12.75">
      <c r="A132" s="28" t="s">
        <v>110</v>
      </c>
      <c r="B132" s="34">
        <v>0</v>
      </c>
      <c r="C132" s="29">
        <v>156</v>
      </c>
      <c r="D132" s="34">
        <v>107</v>
      </c>
      <c r="E132" s="29">
        <v>80</v>
      </c>
    </row>
    <row r="133" spans="1:5" ht="12.75">
      <c r="A133" s="26" t="s">
        <v>111</v>
      </c>
      <c r="B133" s="29">
        <f>SUM(B128:B132)</f>
        <v>0</v>
      </c>
      <c r="C133" s="36">
        <f>SUM(C128:C132)</f>
        <v>2692</v>
      </c>
      <c r="D133" s="29">
        <f>SUM(D128:D132)</f>
        <v>1858</v>
      </c>
      <c r="E133" s="36">
        <f>SUM(E128:E132)</f>
        <v>1100</v>
      </c>
    </row>
    <row r="134" spans="1:5" ht="12.75">
      <c r="A134" s="26"/>
      <c r="B134" s="42"/>
      <c r="C134" s="29"/>
      <c r="D134" s="29"/>
      <c r="E134" s="29"/>
    </row>
    <row r="135" spans="1:5" ht="12.75">
      <c r="A135" s="27" t="s">
        <v>112</v>
      </c>
      <c r="B135" s="42"/>
      <c r="C135" s="29"/>
      <c r="D135" s="31"/>
      <c r="E135" s="29"/>
    </row>
    <row r="136" spans="1:5" ht="12.75">
      <c r="A136" s="28" t="s">
        <v>113</v>
      </c>
      <c r="B136" s="29">
        <v>0</v>
      </c>
      <c r="C136" s="29">
        <v>200</v>
      </c>
      <c r="D136" s="29">
        <v>120</v>
      </c>
      <c r="E136" s="29">
        <v>200</v>
      </c>
    </row>
    <row r="137" spans="1:5" ht="12.75">
      <c r="A137" s="28" t="s">
        <v>114</v>
      </c>
      <c r="B137" s="29">
        <v>0</v>
      </c>
      <c r="C137" s="29">
        <v>400</v>
      </c>
      <c r="D137" s="29">
        <v>719</v>
      </c>
      <c r="E137" s="29">
        <v>800</v>
      </c>
    </row>
    <row r="138" spans="1:5" ht="12.75">
      <c r="A138" s="28" t="s">
        <v>115</v>
      </c>
      <c r="B138" s="29">
        <v>0</v>
      </c>
      <c r="C138" s="29">
        <v>100</v>
      </c>
      <c r="D138" s="29">
        <v>0</v>
      </c>
      <c r="E138" s="29">
        <v>100</v>
      </c>
    </row>
    <row r="139" spans="1:5" ht="12.75">
      <c r="A139" s="28" t="s">
        <v>116</v>
      </c>
      <c r="B139" s="29">
        <v>462</v>
      </c>
      <c r="C139" s="29">
        <v>3000</v>
      </c>
      <c r="D139" s="29">
        <v>882</v>
      </c>
      <c r="E139" s="29">
        <v>2000</v>
      </c>
    </row>
    <row r="140" spans="1:5" ht="12.75">
      <c r="A140" s="28" t="s">
        <v>88</v>
      </c>
      <c r="B140" s="34">
        <v>0</v>
      </c>
      <c r="C140" s="29">
        <v>200</v>
      </c>
      <c r="D140" s="34">
        <v>152</v>
      </c>
      <c r="E140" s="29">
        <v>200</v>
      </c>
    </row>
    <row r="141" spans="1:5" ht="12.75">
      <c r="A141" s="26" t="s">
        <v>117</v>
      </c>
      <c r="B141" s="29">
        <f>SUM(B136:B140)</f>
        <v>462</v>
      </c>
      <c r="C141" s="36">
        <f>SUM(C136:C140)</f>
        <v>3900</v>
      </c>
      <c r="D141" s="29">
        <f>SUM(D136:D140)</f>
        <v>1873</v>
      </c>
      <c r="E141" s="36">
        <f>SUM(E136:E140)</f>
        <v>3300</v>
      </c>
    </row>
    <row r="142" ht="12.75">
      <c r="B142" s="31"/>
    </row>
    <row r="143" spans="1:5" ht="12.75">
      <c r="A143" s="27" t="s">
        <v>118</v>
      </c>
      <c r="B143" s="31"/>
      <c r="C143" s="29"/>
      <c r="D143" s="31"/>
      <c r="E143" s="29"/>
    </row>
    <row r="144" spans="1:5" ht="12.75">
      <c r="A144" s="28" t="s">
        <v>119</v>
      </c>
      <c r="B144" s="29">
        <v>1324</v>
      </c>
      <c r="C144" s="29">
        <v>1400</v>
      </c>
      <c r="D144" s="29">
        <v>1400</v>
      </c>
      <c r="E144" s="29">
        <v>1400</v>
      </c>
    </row>
    <row r="145" spans="1:5" ht="12.75">
      <c r="A145" s="28" t="s">
        <v>120</v>
      </c>
      <c r="B145" s="34">
        <v>101</v>
      </c>
      <c r="C145" s="29">
        <v>100</v>
      </c>
      <c r="D145" s="34">
        <v>100</v>
      </c>
      <c r="E145" s="29">
        <v>100</v>
      </c>
    </row>
    <row r="146" spans="1:5" ht="12.75">
      <c r="A146" s="26" t="s">
        <v>121</v>
      </c>
      <c r="B146" s="29">
        <f>SUM(B144:B145)</f>
        <v>1425</v>
      </c>
      <c r="C146" s="36">
        <f>SUM(C144:C145)</f>
        <v>1500</v>
      </c>
      <c r="D146" s="29">
        <f>SUM(D144:D145)</f>
        <v>1500</v>
      </c>
      <c r="E146" s="36">
        <f>SUM(E144:E145)</f>
        <v>1500</v>
      </c>
    </row>
    <row r="147" spans="1:5" ht="12.75">
      <c r="A147" s="26"/>
      <c r="B147" s="42"/>
      <c r="C147" s="29"/>
      <c r="D147" s="29"/>
      <c r="E147" s="29"/>
    </row>
    <row r="148" spans="1:5" ht="12.75">
      <c r="A148" s="27" t="s">
        <v>122</v>
      </c>
      <c r="B148" s="42"/>
      <c r="C148" s="29"/>
      <c r="D148" s="31"/>
      <c r="E148" s="29"/>
    </row>
    <row r="149" spans="1:5" ht="12.75">
      <c r="A149" s="28" t="s">
        <v>123</v>
      </c>
      <c r="B149" s="29">
        <v>34</v>
      </c>
      <c r="C149" s="29">
        <v>100</v>
      </c>
      <c r="D149" s="29">
        <v>0</v>
      </c>
      <c r="E149" s="29">
        <v>100</v>
      </c>
    </row>
    <row r="150" spans="1:5" ht="12.75">
      <c r="A150" s="28" t="s">
        <v>124</v>
      </c>
      <c r="B150" s="29">
        <v>666</v>
      </c>
      <c r="C150" s="29">
        <v>500</v>
      </c>
      <c r="D150" s="29">
        <v>666</v>
      </c>
      <c r="E150" s="29">
        <v>800</v>
      </c>
    </row>
    <row r="151" spans="1:5" ht="12.75">
      <c r="A151" s="28" t="s">
        <v>125</v>
      </c>
      <c r="B151" s="29">
        <v>70</v>
      </c>
      <c r="C151" s="29">
        <v>100</v>
      </c>
      <c r="D151" s="29">
        <v>250</v>
      </c>
      <c r="E151" s="29">
        <v>200</v>
      </c>
    </row>
    <row r="152" spans="1:5" ht="12.75">
      <c r="A152" s="28" t="s">
        <v>126</v>
      </c>
      <c r="B152" s="47">
        <v>0</v>
      </c>
      <c r="C152" s="47">
        <v>0</v>
      </c>
      <c r="D152" s="47">
        <v>0</v>
      </c>
      <c r="E152" s="47">
        <v>0</v>
      </c>
    </row>
    <row r="153" spans="1:5" ht="12.75">
      <c r="A153" s="28" t="s">
        <v>456</v>
      </c>
      <c r="B153" s="34">
        <v>0</v>
      </c>
      <c r="C153" s="34">
        <v>267</v>
      </c>
      <c r="D153" s="34">
        <v>200</v>
      </c>
      <c r="E153" s="34">
        <v>267</v>
      </c>
    </row>
    <row r="154" spans="1:5" ht="12.75">
      <c r="A154" s="26" t="s">
        <v>127</v>
      </c>
      <c r="B154" s="29">
        <f>SUM(B149:B153)</f>
        <v>770</v>
      </c>
      <c r="C154" s="47">
        <f>SUM(C149:C153)</f>
        <v>967</v>
      </c>
      <c r="D154" s="29">
        <f>SUM(D149:D153)</f>
        <v>1116</v>
      </c>
      <c r="E154" s="47">
        <f>SUM(E149:E153)</f>
        <v>1367</v>
      </c>
    </row>
    <row r="155" spans="1:5" ht="12.75">
      <c r="A155" s="26"/>
      <c r="B155" s="42"/>
      <c r="C155" s="29"/>
      <c r="D155" s="29"/>
      <c r="E155" s="29"/>
    </row>
    <row r="156" spans="1:5" ht="12.75">
      <c r="A156" s="27" t="s">
        <v>128</v>
      </c>
      <c r="B156" s="42"/>
      <c r="C156" s="31"/>
      <c r="D156" s="31"/>
      <c r="E156" s="29"/>
    </row>
    <row r="157" spans="1:5" ht="12.75">
      <c r="A157" s="28" t="s">
        <v>129</v>
      </c>
      <c r="B157" s="29">
        <v>79816</v>
      </c>
      <c r="C157" s="29">
        <v>0</v>
      </c>
      <c r="D157" s="29">
        <v>0</v>
      </c>
      <c r="E157" s="29">
        <v>0</v>
      </c>
    </row>
    <row r="158" spans="1:5" ht="12.75">
      <c r="A158" s="28" t="s">
        <v>435</v>
      </c>
      <c r="B158" s="34">
        <v>8234</v>
      </c>
      <c r="C158" s="34">
        <v>0</v>
      </c>
      <c r="D158" s="34">
        <v>0</v>
      </c>
      <c r="E158" s="34">
        <v>0</v>
      </c>
    </row>
    <row r="159" spans="1:5" ht="12.75">
      <c r="A159" s="26" t="s">
        <v>130</v>
      </c>
      <c r="B159" s="29">
        <f>SUM(B157:B158)</f>
        <v>88050</v>
      </c>
      <c r="C159" s="29">
        <f>SUM(C157:C158)</f>
        <v>0</v>
      </c>
      <c r="D159" s="29">
        <f>SUM(D157:D158)</f>
        <v>0</v>
      </c>
      <c r="E159" s="29">
        <f>SUM(E157:E158)</f>
        <v>0</v>
      </c>
    </row>
    <row r="160" spans="1:5" ht="12.75">
      <c r="A160" s="28"/>
      <c r="B160" s="42"/>
      <c r="C160" s="29"/>
      <c r="D160" s="29"/>
      <c r="E160" s="29"/>
    </row>
    <row r="161" spans="1:5" ht="12.75">
      <c r="A161" s="27" t="s">
        <v>131</v>
      </c>
      <c r="B161" s="42"/>
      <c r="C161" s="31"/>
      <c r="D161" s="31"/>
      <c r="E161" s="29"/>
    </row>
    <row r="162" spans="1:5" ht="12.75">
      <c r="A162" s="28" t="s">
        <v>132</v>
      </c>
      <c r="B162" s="29">
        <v>95000</v>
      </c>
      <c r="C162" s="29">
        <v>95000</v>
      </c>
      <c r="D162" s="29">
        <v>95000</v>
      </c>
      <c r="E162" s="29">
        <v>95000</v>
      </c>
    </row>
    <row r="163" spans="1:5" ht="12.75">
      <c r="A163" s="28" t="s">
        <v>133</v>
      </c>
      <c r="B163" s="29">
        <v>17859</v>
      </c>
      <c r="C163" s="29">
        <v>13537</v>
      </c>
      <c r="D163" s="29">
        <v>13536</v>
      </c>
      <c r="E163" s="29">
        <v>11500</v>
      </c>
    </row>
    <row r="164" spans="1:5" ht="12.75">
      <c r="A164" s="28" t="s">
        <v>134</v>
      </c>
      <c r="B164" s="37">
        <v>400</v>
      </c>
      <c r="C164" s="33">
        <v>400</v>
      </c>
      <c r="D164" s="37">
        <v>400</v>
      </c>
      <c r="E164" s="33">
        <v>400</v>
      </c>
    </row>
    <row r="165" spans="1:5" ht="12.75">
      <c r="A165" s="26" t="s">
        <v>135</v>
      </c>
      <c r="B165" s="29">
        <f>SUM(B162:B164)</f>
        <v>113259</v>
      </c>
      <c r="C165" s="36">
        <f>SUM(C162:C164)</f>
        <v>108937</v>
      </c>
      <c r="D165" s="29">
        <f>SUM(D162:D164)</f>
        <v>108936</v>
      </c>
      <c r="E165" s="36">
        <f>SUM(E162:E164)</f>
        <v>106900</v>
      </c>
    </row>
    <row r="166" ht="12.75">
      <c r="B166" s="31"/>
    </row>
    <row r="167" spans="1:5" ht="12.75">
      <c r="A167" s="27" t="s">
        <v>136</v>
      </c>
      <c r="B167" s="31"/>
      <c r="C167" s="29"/>
      <c r="D167" s="31"/>
      <c r="E167" s="29"/>
    </row>
    <row r="168" spans="1:5" ht="12.75">
      <c r="A168" s="28" t="s">
        <v>137</v>
      </c>
      <c r="B168" s="29">
        <v>6</v>
      </c>
      <c r="C168" s="29">
        <v>100</v>
      </c>
      <c r="D168" s="29">
        <v>9</v>
      </c>
      <c r="E168" s="29">
        <v>100</v>
      </c>
    </row>
    <row r="169" spans="1:5" ht="12.75">
      <c r="A169" s="28" t="s">
        <v>138</v>
      </c>
      <c r="B169" s="29">
        <v>32</v>
      </c>
      <c r="C169" s="29">
        <v>100</v>
      </c>
      <c r="D169" s="29">
        <v>118</v>
      </c>
      <c r="E169" s="29">
        <v>100</v>
      </c>
    </row>
    <row r="170" spans="1:5" ht="12.75">
      <c r="A170" s="28" t="s">
        <v>139</v>
      </c>
      <c r="B170" s="37">
        <v>2765</v>
      </c>
      <c r="C170" s="29">
        <v>2500</v>
      </c>
      <c r="D170" s="37">
        <v>2600</v>
      </c>
      <c r="E170" s="29">
        <v>2800</v>
      </c>
    </row>
    <row r="171" spans="1:5" ht="12.75">
      <c r="A171" s="26" t="s">
        <v>140</v>
      </c>
      <c r="B171" s="29">
        <f>SUM(B168:B170)</f>
        <v>2803</v>
      </c>
      <c r="C171" s="36">
        <f>SUM(C168:C170)</f>
        <v>2700</v>
      </c>
      <c r="D171" s="29">
        <f>SUM(D168:D170)</f>
        <v>2727</v>
      </c>
      <c r="E171" s="36">
        <f>SUM(E168:E170)</f>
        <v>3000</v>
      </c>
    </row>
    <row r="172" spans="1:5" ht="12.75">
      <c r="A172" s="26"/>
      <c r="B172" s="42"/>
      <c r="C172" s="29"/>
      <c r="D172" s="29"/>
      <c r="E172" s="29"/>
    </row>
    <row r="173" spans="1:5" ht="12.75">
      <c r="A173" s="27" t="s">
        <v>141</v>
      </c>
      <c r="B173" s="42"/>
      <c r="C173" s="29"/>
      <c r="D173" s="31"/>
      <c r="E173" s="29"/>
    </row>
    <row r="174" spans="1:5" ht="12.75">
      <c r="A174" s="28" t="s">
        <v>59</v>
      </c>
      <c r="B174" s="29">
        <v>0</v>
      </c>
      <c r="C174" s="33">
        <v>1505</v>
      </c>
      <c r="D174" s="29">
        <v>0</v>
      </c>
      <c r="E174" s="33">
        <v>1057</v>
      </c>
    </row>
    <row r="175" spans="1:5" ht="12.75">
      <c r="A175" s="28" t="s">
        <v>142</v>
      </c>
      <c r="B175" s="29">
        <v>51587</v>
      </c>
      <c r="C175" s="29">
        <v>50127</v>
      </c>
      <c r="D175" s="29">
        <v>51587</v>
      </c>
      <c r="E175" s="29">
        <v>52876</v>
      </c>
    </row>
    <row r="176" spans="1:5" ht="12.75">
      <c r="A176" s="28" t="s">
        <v>477</v>
      </c>
      <c r="B176" s="29">
        <v>0</v>
      </c>
      <c r="C176" s="29">
        <v>0</v>
      </c>
      <c r="D176" s="29">
        <v>0</v>
      </c>
      <c r="E176" s="29">
        <v>17000</v>
      </c>
    </row>
    <row r="177" spans="1:5" ht="12.75">
      <c r="A177" s="28" t="s">
        <v>143</v>
      </c>
      <c r="B177" s="29">
        <v>0</v>
      </c>
      <c r="C177" s="29">
        <v>0</v>
      </c>
      <c r="D177" s="29">
        <v>0</v>
      </c>
      <c r="E177" s="29">
        <v>0</v>
      </c>
    </row>
    <row r="178" spans="1:5" ht="12.75">
      <c r="A178" s="28" t="s">
        <v>144</v>
      </c>
      <c r="B178" s="29">
        <v>0</v>
      </c>
      <c r="C178" s="29">
        <v>0</v>
      </c>
      <c r="D178" s="29">
        <v>0</v>
      </c>
      <c r="E178" s="29">
        <v>0</v>
      </c>
    </row>
    <row r="179" spans="1:5" ht="12.75">
      <c r="A179" s="28" t="s">
        <v>145</v>
      </c>
      <c r="B179" s="29">
        <v>3461</v>
      </c>
      <c r="C179" s="33">
        <v>4180</v>
      </c>
      <c r="D179" s="29">
        <v>3600</v>
      </c>
      <c r="E179" s="33">
        <v>4250</v>
      </c>
    </row>
    <row r="180" spans="1:5" ht="12.75">
      <c r="A180" s="28" t="s">
        <v>146</v>
      </c>
      <c r="B180" s="29">
        <v>1265</v>
      </c>
      <c r="C180" s="29">
        <v>1600</v>
      </c>
      <c r="D180" s="29">
        <v>1400</v>
      </c>
      <c r="E180" s="29">
        <v>1600</v>
      </c>
    </row>
    <row r="181" spans="1:5" ht="12.75">
      <c r="A181" s="28" t="s">
        <v>147</v>
      </c>
      <c r="B181" s="29">
        <v>728</v>
      </c>
      <c r="C181" s="29">
        <v>800</v>
      </c>
      <c r="D181" s="29">
        <v>728</v>
      </c>
      <c r="E181" s="29">
        <v>750</v>
      </c>
    </row>
    <row r="182" spans="1:5" ht="12.75">
      <c r="A182" s="28" t="s">
        <v>148</v>
      </c>
      <c r="B182" s="29">
        <v>3224</v>
      </c>
      <c r="C182" s="29">
        <v>3347</v>
      </c>
      <c r="D182" s="29">
        <v>3224</v>
      </c>
      <c r="E182" s="29">
        <v>3347</v>
      </c>
    </row>
    <row r="183" spans="1:5" ht="12.75">
      <c r="A183" s="28" t="s">
        <v>149</v>
      </c>
      <c r="B183" s="29">
        <v>2589</v>
      </c>
      <c r="C183" s="29">
        <v>1500</v>
      </c>
      <c r="D183" s="29">
        <v>2200</v>
      </c>
      <c r="E183" s="29">
        <v>2200</v>
      </c>
    </row>
    <row r="184" spans="1:5" ht="12.75">
      <c r="A184" s="28" t="s">
        <v>64</v>
      </c>
      <c r="B184" s="34">
        <v>0</v>
      </c>
      <c r="C184" s="29">
        <v>0</v>
      </c>
      <c r="D184" s="34">
        <v>0</v>
      </c>
      <c r="E184" s="29">
        <v>0</v>
      </c>
    </row>
    <row r="185" spans="1:5" ht="12.75">
      <c r="A185" s="26" t="s">
        <v>150</v>
      </c>
      <c r="B185" s="29">
        <f>SUM(B174:B184)</f>
        <v>62854</v>
      </c>
      <c r="C185" s="36">
        <f>SUM(C174:C184)</f>
        <v>63059</v>
      </c>
      <c r="D185" s="29">
        <f>SUM(D174:D184)</f>
        <v>62739</v>
      </c>
      <c r="E185" s="36">
        <f>SUM(E174:E184)</f>
        <v>83080</v>
      </c>
    </row>
    <row r="186" ht="12.75">
      <c r="B186" s="42"/>
    </row>
    <row r="187" spans="1:5" ht="12.75">
      <c r="A187" s="27" t="s">
        <v>151</v>
      </c>
      <c r="B187" s="42"/>
      <c r="C187" s="31"/>
      <c r="D187" s="31"/>
      <c r="E187" s="29"/>
    </row>
    <row r="188" spans="1:5" ht="12.75">
      <c r="A188" s="28" t="s">
        <v>152</v>
      </c>
      <c r="B188" s="29">
        <v>0</v>
      </c>
      <c r="C188" s="29">
        <v>0</v>
      </c>
      <c r="D188" s="29">
        <v>0</v>
      </c>
      <c r="E188" s="29">
        <v>0</v>
      </c>
    </row>
    <row r="189" spans="1:5" ht="12.75">
      <c r="A189" s="28" t="s">
        <v>153</v>
      </c>
      <c r="B189" s="29">
        <v>78</v>
      </c>
      <c r="C189" s="29">
        <v>50</v>
      </c>
      <c r="D189" s="29">
        <v>110</v>
      </c>
      <c r="E189" s="29">
        <v>100</v>
      </c>
    </row>
    <row r="190" spans="1:5" ht="12.75">
      <c r="A190" s="28" t="s">
        <v>154</v>
      </c>
      <c r="B190" s="29">
        <v>0</v>
      </c>
      <c r="C190" s="29">
        <v>0</v>
      </c>
      <c r="D190" s="29">
        <v>0</v>
      </c>
      <c r="E190" s="29">
        <v>500</v>
      </c>
    </row>
    <row r="191" spans="1:5" ht="12.75">
      <c r="A191" s="28" t="s">
        <v>155</v>
      </c>
      <c r="B191" s="29">
        <v>4211</v>
      </c>
      <c r="C191" s="38">
        <v>4000</v>
      </c>
      <c r="D191" s="29">
        <v>3500</v>
      </c>
      <c r="E191" s="38">
        <v>4000</v>
      </c>
    </row>
    <row r="192" spans="1:5" ht="12.75">
      <c r="A192" s="28" t="s">
        <v>156</v>
      </c>
      <c r="B192" s="29">
        <v>5248</v>
      </c>
      <c r="C192" s="29">
        <v>6000</v>
      </c>
      <c r="D192" s="29">
        <v>5248</v>
      </c>
      <c r="E192" s="29">
        <v>7000</v>
      </c>
    </row>
    <row r="193" spans="1:5" ht="12.75">
      <c r="A193" s="28" t="s">
        <v>157</v>
      </c>
      <c r="B193" s="29">
        <v>2233</v>
      </c>
      <c r="C193" s="29">
        <v>1200</v>
      </c>
      <c r="D193" s="29">
        <v>2200</v>
      </c>
      <c r="E193" s="29">
        <v>1800</v>
      </c>
    </row>
    <row r="194" spans="1:5" ht="12.75">
      <c r="A194" s="28" t="s">
        <v>158</v>
      </c>
      <c r="B194" s="29">
        <v>722</v>
      </c>
      <c r="C194" s="29">
        <v>800</v>
      </c>
      <c r="D194" s="29">
        <v>500</v>
      </c>
      <c r="E194" s="29">
        <v>800</v>
      </c>
    </row>
    <row r="195" spans="1:5" ht="12.75">
      <c r="A195" s="28" t="s">
        <v>159</v>
      </c>
      <c r="B195" s="29">
        <v>0</v>
      </c>
      <c r="C195" s="29">
        <v>0</v>
      </c>
      <c r="D195" s="29">
        <v>0</v>
      </c>
      <c r="E195" s="29">
        <v>200</v>
      </c>
    </row>
    <row r="196" spans="1:5" ht="12.75">
      <c r="A196" s="28" t="s">
        <v>160</v>
      </c>
      <c r="B196" s="29">
        <v>984</v>
      </c>
      <c r="C196" s="29">
        <v>250</v>
      </c>
      <c r="D196" s="29">
        <v>75</v>
      </c>
      <c r="E196" s="29">
        <v>250</v>
      </c>
    </row>
    <row r="197" spans="1:5" ht="12.75">
      <c r="A197" s="28" t="s">
        <v>161</v>
      </c>
      <c r="B197" s="29">
        <v>0</v>
      </c>
      <c r="C197" s="29">
        <v>0</v>
      </c>
      <c r="D197" s="29">
        <v>0</v>
      </c>
      <c r="E197" s="29">
        <v>0</v>
      </c>
    </row>
    <row r="198" spans="1:5" ht="12.75">
      <c r="A198" s="28" t="s">
        <v>162</v>
      </c>
      <c r="B198" s="29">
        <v>0</v>
      </c>
      <c r="C198" s="29">
        <v>0</v>
      </c>
      <c r="D198" s="29">
        <v>100</v>
      </c>
      <c r="E198" s="29">
        <v>100</v>
      </c>
    </row>
    <row r="199" spans="1:5" ht="12.75">
      <c r="A199" s="28" t="s">
        <v>163</v>
      </c>
      <c r="B199" s="29">
        <v>0</v>
      </c>
      <c r="C199" s="29">
        <v>1000</v>
      </c>
      <c r="D199" s="29">
        <v>0</v>
      </c>
      <c r="E199" s="29">
        <v>1000</v>
      </c>
    </row>
    <row r="200" spans="1:5" ht="12.75">
      <c r="A200" s="28" t="s">
        <v>446</v>
      </c>
      <c r="B200" s="29">
        <v>0</v>
      </c>
      <c r="C200" s="29">
        <v>250</v>
      </c>
      <c r="D200" s="29">
        <v>0</v>
      </c>
      <c r="E200" s="29">
        <v>250</v>
      </c>
    </row>
    <row r="201" spans="1:5" ht="12.75">
      <c r="A201" s="28" t="s">
        <v>164</v>
      </c>
      <c r="B201" s="29">
        <v>9</v>
      </c>
      <c r="C201" s="29">
        <v>0</v>
      </c>
      <c r="D201" s="29">
        <v>9</v>
      </c>
      <c r="E201" s="29">
        <v>0</v>
      </c>
    </row>
    <row r="202" spans="1:5" ht="12.75">
      <c r="A202" s="28" t="s">
        <v>165</v>
      </c>
      <c r="B202" s="29">
        <v>1200</v>
      </c>
      <c r="C202" s="29">
        <v>1000</v>
      </c>
      <c r="D202" s="29">
        <v>700</v>
      </c>
      <c r="E202" s="29">
        <v>1000</v>
      </c>
    </row>
    <row r="203" spans="1:5" ht="12.75">
      <c r="A203" s="28" t="s">
        <v>166</v>
      </c>
      <c r="B203" s="29">
        <v>100</v>
      </c>
      <c r="C203" s="29">
        <v>500</v>
      </c>
      <c r="D203" s="29">
        <v>0</v>
      </c>
      <c r="E203" s="29">
        <v>500</v>
      </c>
    </row>
    <row r="204" spans="1:5" ht="12.75">
      <c r="A204" s="28" t="s">
        <v>167</v>
      </c>
      <c r="B204" s="29">
        <v>751</v>
      </c>
      <c r="C204" s="29">
        <v>900</v>
      </c>
      <c r="D204" s="29">
        <v>751</v>
      </c>
      <c r="E204" s="29">
        <v>900</v>
      </c>
    </row>
    <row r="205" spans="1:5" ht="12.75">
      <c r="A205" s="28" t="s">
        <v>455</v>
      </c>
      <c r="B205" s="34">
        <v>3133</v>
      </c>
      <c r="C205" s="29">
        <v>4675</v>
      </c>
      <c r="D205" s="34">
        <v>4200</v>
      </c>
      <c r="E205" s="29">
        <v>4675</v>
      </c>
    </row>
    <row r="206" spans="1:5" ht="12.75">
      <c r="A206" s="26" t="s">
        <v>168</v>
      </c>
      <c r="B206" s="29">
        <f>SUM(B188:B205)</f>
        <v>18669</v>
      </c>
      <c r="C206" s="36">
        <f>SUM(C188:C205)</f>
        <v>20625</v>
      </c>
      <c r="D206" s="29">
        <f>SUM(D188:D205)</f>
        <v>17393</v>
      </c>
      <c r="E206" s="36">
        <f>SUM(E188:E205)</f>
        <v>23075</v>
      </c>
    </row>
    <row r="207" spans="1:2" ht="12.75">
      <c r="A207" s="26"/>
      <c r="B207" s="31"/>
    </row>
    <row r="208" ht="12.75">
      <c r="A208" s="27" t="s">
        <v>169</v>
      </c>
    </row>
    <row r="209" spans="1:5" ht="12.75">
      <c r="A209" s="28" t="s">
        <v>170</v>
      </c>
      <c r="B209" s="42">
        <v>0</v>
      </c>
      <c r="C209" s="29">
        <v>0</v>
      </c>
      <c r="D209" s="29">
        <v>0</v>
      </c>
      <c r="E209" s="29">
        <v>0</v>
      </c>
    </row>
    <row r="210" spans="1:5" ht="12.75">
      <c r="A210" s="28" t="s">
        <v>171</v>
      </c>
      <c r="B210" s="44">
        <v>0</v>
      </c>
      <c r="C210" s="29">
        <v>0</v>
      </c>
      <c r="D210" s="29">
        <v>0</v>
      </c>
      <c r="E210" s="29">
        <v>0</v>
      </c>
    </row>
    <row r="211" spans="1:5" ht="12.75">
      <c r="A211" s="26" t="s">
        <v>172</v>
      </c>
      <c r="B211" s="42">
        <f>SUM(B209:B210)</f>
        <v>0</v>
      </c>
      <c r="C211" s="36">
        <f>SUM(C209:C210)</f>
        <v>0</v>
      </c>
      <c r="D211" s="36">
        <f>SUM(D209:D210)</f>
        <v>0</v>
      </c>
      <c r="E211" s="36">
        <f>SUM(E209:E210)</f>
        <v>0</v>
      </c>
    </row>
    <row r="212" ht="12.75">
      <c r="B212" s="42"/>
    </row>
    <row r="213" spans="1:5" ht="12.75">
      <c r="A213" s="27" t="s">
        <v>173</v>
      </c>
      <c r="B213" s="42"/>
      <c r="C213" s="29"/>
      <c r="D213" s="31"/>
      <c r="E213" s="29"/>
    </row>
    <row r="214" spans="1:5" ht="12.75">
      <c r="A214" s="28" t="s">
        <v>174</v>
      </c>
      <c r="B214" s="44">
        <v>0</v>
      </c>
      <c r="C214" s="29">
        <v>1000</v>
      </c>
      <c r="D214" s="34">
        <v>4000</v>
      </c>
      <c r="E214" s="29">
        <v>4000</v>
      </c>
    </row>
    <row r="215" spans="1:5" ht="12.75">
      <c r="A215" s="26" t="s">
        <v>175</v>
      </c>
      <c r="B215" s="42">
        <f>B214</f>
        <v>0</v>
      </c>
      <c r="C215" s="36">
        <f>SUM(C214)</f>
        <v>1000</v>
      </c>
      <c r="D215" s="29">
        <f>SUM(D214)</f>
        <v>4000</v>
      </c>
      <c r="E215" s="36">
        <f>SUM(E214)</f>
        <v>4000</v>
      </c>
    </row>
    <row r="216" spans="1:5" ht="12.75">
      <c r="A216" s="26"/>
      <c r="B216" s="42"/>
      <c r="C216" s="29"/>
      <c r="D216" s="29"/>
      <c r="E216" s="29"/>
    </row>
    <row r="217" spans="1:5" ht="12.75">
      <c r="A217" s="27" t="s">
        <v>176</v>
      </c>
      <c r="B217" s="42"/>
      <c r="C217" s="29"/>
      <c r="D217" s="31"/>
      <c r="E217" s="29"/>
    </row>
    <row r="218" spans="1:5" ht="12.75">
      <c r="A218" s="28" t="s">
        <v>59</v>
      </c>
      <c r="B218" s="29">
        <v>0</v>
      </c>
      <c r="C218" s="33">
        <v>1388</v>
      </c>
      <c r="D218" s="29">
        <v>0</v>
      </c>
      <c r="E218" s="33">
        <v>1000</v>
      </c>
    </row>
    <row r="219" spans="1:5" ht="12.75">
      <c r="A219" s="28" t="s">
        <v>486</v>
      </c>
      <c r="B219" s="29">
        <v>32905</v>
      </c>
      <c r="C219" s="29">
        <v>26780</v>
      </c>
      <c r="D219" s="29">
        <v>26780</v>
      </c>
      <c r="E219" s="29">
        <v>27172</v>
      </c>
    </row>
    <row r="220" spans="1:5" ht="12.75">
      <c r="A220" s="28" t="s">
        <v>487</v>
      </c>
      <c r="B220" s="29">
        <v>0</v>
      </c>
      <c r="C220" s="33">
        <v>19500</v>
      </c>
      <c r="D220" s="29">
        <v>19500</v>
      </c>
      <c r="E220" s="33">
        <v>23370</v>
      </c>
    </row>
    <row r="221" spans="1:5" ht="12.75">
      <c r="A221" s="28" t="s">
        <v>448</v>
      </c>
      <c r="B221" s="29">
        <v>8202</v>
      </c>
      <c r="C221" s="33">
        <v>0</v>
      </c>
      <c r="D221" s="29">
        <v>0</v>
      </c>
      <c r="E221" s="33">
        <v>0</v>
      </c>
    </row>
    <row r="222" spans="1:5" ht="12.75">
      <c r="A222" s="28" t="s">
        <v>177</v>
      </c>
      <c r="B222" s="29">
        <v>0</v>
      </c>
      <c r="C222" s="29">
        <v>0</v>
      </c>
      <c r="D222" s="29">
        <v>0</v>
      </c>
      <c r="E222" s="29">
        <v>0</v>
      </c>
    </row>
    <row r="223" spans="1:5" ht="12.75">
      <c r="A223" s="28" t="s">
        <v>178</v>
      </c>
      <c r="B223" s="29">
        <v>0</v>
      </c>
      <c r="C223" s="29">
        <v>0</v>
      </c>
      <c r="D223" s="29">
        <v>0</v>
      </c>
      <c r="E223" s="29">
        <v>0</v>
      </c>
    </row>
    <row r="224" spans="1:5" ht="12.75">
      <c r="A224" s="28" t="s">
        <v>179</v>
      </c>
      <c r="B224" s="29">
        <v>4144</v>
      </c>
      <c r="C224" s="33">
        <v>7170</v>
      </c>
      <c r="D224" s="29">
        <v>6000</v>
      </c>
      <c r="E224" s="33">
        <v>7280</v>
      </c>
    </row>
    <row r="225" spans="1:5" ht="12.75">
      <c r="A225" s="28" t="s">
        <v>180</v>
      </c>
      <c r="B225" s="29">
        <v>1038</v>
      </c>
      <c r="C225" s="29">
        <v>1485</v>
      </c>
      <c r="D225" s="29">
        <v>1485</v>
      </c>
      <c r="E225" s="29">
        <v>1525</v>
      </c>
    </row>
    <row r="226" spans="1:5" ht="12.75">
      <c r="A226" s="28" t="s">
        <v>181</v>
      </c>
      <c r="B226" s="29">
        <v>2056</v>
      </c>
      <c r="C226" s="29">
        <v>3180</v>
      </c>
      <c r="D226" s="29">
        <v>3300</v>
      </c>
      <c r="E226" s="29">
        <v>3800</v>
      </c>
    </row>
    <row r="227" spans="1:5" ht="12.75">
      <c r="A227" s="28" t="s">
        <v>182</v>
      </c>
      <c r="B227" s="29">
        <v>1119</v>
      </c>
      <c r="C227" s="29">
        <v>1800</v>
      </c>
      <c r="D227" s="29">
        <v>1200</v>
      </c>
      <c r="E227" s="29">
        <v>1600</v>
      </c>
    </row>
    <row r="228" spans="1:5" ht="12.75">
      <c r="A228" s="28" t="s">
        <v>64</v>
      </c>
      <c r="B228" s="34">
        <v>0</v>
      </c>
      <c r="C228" s="34">
        <v>0</v>
      </c>
      <c r="D228" s="34">
        <v>0</v>
      </c>
      <c r="E228" s="34">
        <v>0</v>
      </c>
    </row>
    <row r="229" spans="1:5" ht="12.75">
      <c r="A229" s="26" t="s">
        <v>183</v>
      </c>
      <c r="B229" s="29">
        <f>SUM(B218:B228)</f>
        <v>49464</v>
      </c>
      <c r="C229" s="29">
        <f>SUM(C218:C228)</f>
        <v>61303</v>
      </c>
      <c r="D229" s="29">
        <f>SUM(D218:D228)</f>
        <v>58265</v>
      </c>
      <c r="E229" s="29">
        <f>SUM(E218:E228)</f>
        <v>65747</v>
      </c>
    </row>
    <row r="230" ht="12.75">
      <c r="B230" s="31"/>
    </row>
    <row r="231" spans="1:5" ht="12.75">
      <c r="A231" s="27" t="s">
        <v>184</v>
      </c>
      <c r="B231" s="31"/>
      <c r="C231" s="31"/>
      <c r="D231" s="31"/>
      <c r="E231" s="29"/>
    </row>
    <row r="232" spans="1:5" ht="12.75">
      <c r="A232" s="28" t="s">
        <v>185</v>
      </c>
      <c r="B232" s="29">
        <v>570</v>
      </c>
      <c r="C232" s="29">
        <v>200</v>
      </c>
      <c r="D232" s="29">
        <v>500</v>
      </c>
      <c r="E232" s="29">
        <v>400</v>
      </c>
    </row>
    <row r="233" spans="1:5" ht="12.75">
      <c r="A233" s="28" t="s">
        <v>186</v>
      </c>
      <c r="B233" s="29">
        <v>2526</v>
      </c>
      <c r="C233" s="29">
        <v>2000</v>
      </c>
      <c r="D233" s="29">
        <v>2526</v>
      </c>
      <c r="E233" s="29">
        <v>2500</v>
      </c>
    </row>
    <row r="234" spans="1:5" ht="12.75">
      <c r="A234" s="28" t="s">
        <v>187</v>
      </c>
      <c r="B234" s="33">
        <v>2400</v>
      </c>
      <c r="C234" s="29">
        <v>2000</v>
      </c>
      <c r="D234" s="33">
        <v>0</v>
      </c>
      <c r="E234" s="29">
        <v>2000</v>
      </c>
    </row>
    <row r="235" spans="1:5" ht="12.75">
      <c r="A235" s="28" t="s">
        <v>188</v>
      </c>
      <c r="B235" s="29">
        <v>34</v>
      </c>
      <c r="C235" s="29">
        <v>1000</v>
      </c>
      <c r="D235" s="29">
        <v>400</v>
      </c>
      <c r="E235" s="29">
        <v>1000</v>
      </c>
    </row>
    <row r="236" spans="1:5" ht="12.75">
      <c r="A236" s="28" t="s">
        <v>189</v>
      </c>
      <c r="B236" s="29">
        <v>8200</v>
      </c>
      <c r="C236" s="29">
        <v>6000</v>
      </c>
      <c r="D236" s="29">
        <v>12000</v>
      </c>
      <c r="E236" s="29">
        <v>8500</v>
      </c>
    </row>
    <row r="237" spans="1:5" ht="12.75">
      <c r="A237" s="28" t="s">
        <v>190</v>
      </c>
      <c r="B237" s="29">
        <v>4905</v>
      </c>
      <c r="C237" s="29">
        <v>5000</v>
      </c>
      <c r="D237" s="29">
        <v>4905</v>
      </c>
      <c r="E237" s="29">
        <v>6000</v>
      </c>
    </row>
    <row r="238" spans="1:5" ht="12.75">
      <c r="A238" s="28" t="s">
        <v>191</v>
      </c>
      <c r="B238" s="29">
        <v>0</v>
      </c>
      <c r="C238" s="29">
        <v>0</v>
      </c>
      <c r="D238" s="29">
        <v>0</v>
      </c>
      <c r="E238" s="29">
        <v>0</v>
      </c>
    </row>
    <row r="239" spans="1:5" ht="12.75">
      <c r="A239" s="28" t="s">
        <v>192</v>
      </c>
      <c r="B239" s="29">
        <v>0</v>
      </c>
      <c r="C239" s="29">
        <v>300</v>
      </c>
      <c r="D239" s="29">
        <v>200</v>
      </c>
      <c r="E239" s="29">
        <v>300</v>
      </c>
    </row>
    <row r="240" spans="1:5" ht="12.75">
      <c r="A240" s="28" t="s">
        <v>451</v>
      </c>
      <c r="B240" s="29">
        <v>0</v>
      </c>
      <c r="C240" s="29">
        <v>0</v>
      </c>
      <c r="D240" s="29">
        <v>0</v>
      </c>
      <c r="E240" s="29">
        <v>0</v>
      </c>
    </row>
    <row r="241" spans="1:5" ht="12.75">
      <c r="A241" s="28" t="s">
        <v>193</v>
      </c>
      <c r="B241" s="29">
        <v>5</v>
      </c>
      <c r="C241" s="29">
        <v>4000</v>
      </c>
      <c r="D241" s="29">
        <v>5</v>
      </c>
      <c r="E241" s="29">
        <v>4000</v>
      </c>
    </row>
    <row r="242" spans="1:5" ht="12.75">
      <c r="A242" s="28" t="s">
        <v>194</v>
      </c>
      <c r="B242" s="29">
        <v>1212</v>
      </c>
      <c r="C242" s="29">
        <v>2000</v>
      </c>
      <c r="D242" s="29">
        <v>1212</v>
      </c>
      <c r="E242" s="29">
        <v>2000</v>
      </c>
    </row>
    <row r="243" spans="1:5" ht="12.75">
      <c r="A243" s="28" t="s">
        <v>195</v>
      </c>
      <c r="B243" s="29">
        <v>2893</v>
      </c>
      <c r="C243" s="29">
        <v>4000</v>
      </c>
      <c r="D243" s="29">
        <v>2500</v>
      </c>
      <c r="E243" s="29">
        <v>4000</v>
      </c>
    </row>
    <row r="244" spans="1:5" ht="12.75">
      <c r="A244" s="28" t="s">
        <v>460</v>
      </c>
      <c r="B244" s="29">
        <v>1810</v>
      </c>
      <c r="C244" s="29">
        <v>0</v>
      </c>
      <c r="D244" s="29">
        <v>9400</v>
      </c>
      <c r="E244" s="29">
        <v>2000</v>
      </c>
    </row>
    <row r="245" spans="1:5" ht="12.75">
      <c r="A245" s="28" t="s">
        <v>196</v>
      </c>
      <c r="B245" s="29">
        <v>0</v>
      </c>
      <c r="C245" s="29">
        <v>0</v>
      </c>
      <c r="D245" s="29">
        <v>0</v>
      </c>
      <c r="E245" s="29">
        <v>0</v>
      </c>
    </row>
    <row r="246" spans="1:5" ht="12.75">
      <c r="A246" s="28" t="s">
        <v>197</v>
      </c>
      <c r="B246" s="29">
        <v>0</v>
      </c>
      <c r="C246" s="29">
        <v>200</v>
      </c>
      <c r="D246" s="29">
        <v>0</v>
      </c>
      <c r="E246" s="29">
        <v>200</v>
      </c>
    </row>
    <row r="247" spans="1:5" ht="12.75">
      <c r="A247" s="28" t="s">
        <v>198</v>
      </c>
      <c r="B247" s="29">
        <v>6596</v>
      </c>
      <c r="C247" s="29">
        <v>5500</v>
      </c>
      <c r="D247" s="29">
        <v>6500</v>
      </c>
      <c r="E247" s="29">
        <v>6800</v>
      </c>
    </row>
    <row r="248" spans="1:5" ht="12.75">
      <c r="A248" s="28" t="s">
        <v>199</v>
      </c>
      <c r="B248" s="47">
        <v>5648</v>
      </c>
      <c r="C248" s="29">
        <v>6000</v>
      </c>
      <c r="D248" s="47">
        <v>6000</v>
      </c>
      <c r="E248" s="29">
        <v>6000</v>
      </c>
    </row>
    <row r="249" spans="1:5" ht="12.75">
      <c r="A249" s="28" t="s">
        <v>456</v>
      </c>
      <c r="B249" s="34">
        <v>0</v>
      </c>
      <c r="C249" s="29">
        <v>1101</v>
      </c>
      <c r="D249" s="34">
        <v>1100</v>
      </c>
      <c r="E249" s="29">
        <v>1101</v>
      </c>
    </row>
    <row r="250" spans="1:5" ht="12.75">
      <c r="A250" s="26" t="s">
        <v>200</v>
      </c>
      <c r="B250" s="29">
        <f>SUM(B232:B249)</f>
        <v>36799</v>
      </c>
      <c r="C250" s="36">
        <f>SUM(C232:C249)</f>
        <v>39301</v>
      </c>
      <c r="D250" s="29">
        <f>SUM(D232:D249)</f>
        <v>47248</v>
      </c>
      <c r="E250" s="36">
        <f>SUM(E232:E249)</f>
        <v>46801</v>
      </c>
    </row>
    <row r="251" spans="1:5" ht="12.75">
      <c r="A251" s="26"/>
      <c r="B251" s="42"/>
      <c r="C251" s="29"/>
      <c r="D251" s="29"/>
      <c r="E251" s="29"/>
    </row>
    <row r="252" spans="1:5" ht="12.75">
      <c r="A252" s="27" t="s">
        <v>201</v>
      </c>
      <c r="B252" s="42"/>
      <c r="C252" s="29"/>
      <c r="D252" s="31"/>
      <c r="E252" s="29"/>
    </row>
    <row r="253" spans="1:5" ht="12.75">
      <c r="A253" s="28" t="s">
        <v>474</v>
      </c>
      <c r="B253" s="42">
        <v>0</v>
      </c>
      <c r="C253" s="29">
        <v>500000</v>
      </c>
      <c r="D253" s="42">
        <v>0</v>
      </c>
      <c r="E253" s="29">
        <v>0</v>
      </c>
    </row>
    <row r="254" spans="1:5" ht="12.75">
      <c r="A254" s="28" t="s">
        <v>202</v>
      </c>
      <c r="B254" s="44">
        <v>3393</v>
      </c>
      <c r="C254" s="29">
        <v>50000</v>
      </c>
      <c r="D254" s="34">
        <v>17606</v>
      </c>
      <c r="E254" s="29">
        <v>50000</v>
      </c>
    </row>
    <row r="255" spans="1:5" ht="12.75">
      <c r="A255" s="26" t="s">
        <v>203</v>
      </c>
      <c r="B255" s="42">
        <f>B254</f>
        <v>3393</v>
      </c>
      <c r="C255" s="36">
        <f>SUM(C253:C254)</f>
        <v>550000</v>
      </c>
      <c r="D255" s="29">
        <f>SUM(D254)</f>
        <v>17606</v>
      </c>
      <c r="E255" s="36">
        <f>SUM(E253:E254)</f>
        <v>50000</v>
      </c>
    </row>
    <row r="256" ht="12.75">
      <c r="B256" s="42"/>
    </row>
    <row r="257" spans="1:5" ht="12.75">
      <c r="A257" s="27" t="s">
        <v>204</v>
      </c>
      <c r="B257" s="42"/>
      <c r="C257" s="29"/>
      <c r="D257" s="31"/>
      <c r="E257" s="29"/>
    </row>
    <row r="258" spans="1:5" ht="12.75">
      <c r="A258" s="28" t="s">
        <v>59</v>
      </c>
      <c r="B258" s="29">
        <v>0</v>
      </c>
      <c r="C258" s="33">
        <v>540</v>
      </c>
      <c r="D258" s="29">
        <v>0</v>
      </c>
      <c r="E258" s="33">
        <v>40</v>
      </c>
    </row>
    <row r="259" spans="1:5" ht="12.75">
      <c r="A259" s="28" t="s">
        <v>483</v>
      </c>
      <c r="B259" s="33">
        <v>3364</v>
      </c>
      <c r="C259" s="33">
        <v>1800</v>
      </c>
      <c r="D259" s="33">
        <v>3000</v>
      </c>
      <c r="E259" s="33">
        <v>3465</v>
      </c>
    </row>
    <row r="260" spans="1:5" ht="12.75">
      <c r="A260" s="28" t="s">
        <v>205</v>
      </c>
      <c r="B260" s="29">
        <v>0</v>
      </c>
      <c r="C260" s="29">
        <v>0</v>
      </c>
      <c r="D260" s="29">
        <v>0</v>
      </c>
      <c r="E260" s="29">
        <v>0</v>
      </c>
    </row>
    <row r="261" spans="1:5" ht="12.75">
      <c r="A261" s="28" t="s">
        <v>206</v>
      </c>
      <c r="B261" s="29">
        <v>0</v>
      </c>
      <c r="C261" s="29">
        <v>0</v>
      </c>
      <c r="D261" s="29">
        <v>0</v>
      </c>
      <c r="E261" s="29">
        <v>0</v>
      </c>
    </row>
    <row r="262" spans="1:5" ht="12.75">
      <c r="A262" s="28" t="s">
        <v>207</v>
      </c>
      <c r="B262" s="29">
        <v>103</v>
      </c>
      <c r="C262" s="33">
        <v>0</v>
      </c>
      <c r="D262" s="29">
        <v>0</v>
      </c>
      <c r="E262" s="33">
        <v>0</v>
      </c>
    </row>
    <row r="263" spans="1:5" ht="12.75">
      <c r="A263" s="28" t="s">
        <v>208</v>
      </c>
      <c r="B263" s="29">
        <v>0</v>
      </c>
      <c r="C263" s="29">
        <v>0</v>
      </c>
      <c r="D263" s="29">
        <v>0</v>
      </c>
      <c r="E263" s="29">
        <v>0</v>
      </c>
    </row>
    <row r="264" spans="1:5" ht="12.75">
      <c r="A264" s="28" t="s">
        <v>209</v>
      </c>
      <c r="B264" s="29">
        <v>50</v>
      </c>
      <c r="C264" s="29">
        <v>32</v>
      </c>
      <c r="D264" s="29">
        <v>50</v>
      </c>
      <c r="E264" s="29">
        <v>50</v>
      </c>
    </row>
    <row r="265" spans="1:5" ht="12.75">
      <c r="A265" s="28" t="s">
        <v>64</v>
      </c>
      <c r="B265" s="29">
        <v>0</v>
      </c>
      <c r="C265" s="29">
        <v>0</v>
      </c>
      <c r="D265" s="29">
        <v>0</v>
      </c>
      <c r="E265" s="29">
        <v>0</v>
      </c>
    </row>
    <row r="266" spans="1:5" ht="12.75">
      <c r="A266" s="28" t="s">
        <v>210</v>
      </c>
      <c r="B266" s="34">
        <v>220</v>
      </c>
      <c r="C266" s="29">
        <v>135</v>
      </c>
      <c r="D266" s="34">
        <v>240</v>
      </c>
      <c r="E266" s="29">
        <v>250</v>
      </c>
    </row>
    <row r="267" spans="1:5" ht="12.75">
      <c r="A267" s="26" t="s">
        <v>211</v>
      </c>
      <c r="B267" s="29">
        <f>SUM(B258:B266)</f>
        <v>3737</v>
      </c>
      <c r="C267" s="36">
        <f>SUM(C258:C266)</f>
        <v>2507</v>
      </c>
      <c r="D267" s="29">
        <f>SUM(D258:D266)</f>
        <v>3290</v>
      </c>
      <c r="E267" s="36">
        <f>SUM(E258:E266)</f>
        <v>3805</v>
      </c>
    </row>
    <row r="268" spans="1:5" ht="12.75">
      <c r="A268" s="26"/>
      <c r="B268" s="42"/>
      <c r="C268" s="29"/>
      <c r="D268" s="29"/>
      <c r="E268" s="29"/>
    </row>
    <row r="269" spans="1:5" ht="12.75">
      <c r="A269" s="27" t="s">
        <v>212</v>
      </c>
      <c r="B269" s="42"/>
      <c r="C269" s="31"/>
      <c r="D269" s="31"/>
      <c r="E269" s="29"/>
    </row>
    <row r="270" spans="1:5" ht="12.75">
      <c r="A270" s="28" t="s">
        <v>213</v>
      </c>
      <c r="B270" s="29">
        <v>3</v>
      </c>
      <c r="C270" s="29">
        <v>100</v>
      </c>
      <c r="D270" s="29">
        <v>3</v>
      </c>
      <c r="E270" s="29">
        <v>100</v>
      </c>
    </row>
    <row r="271" spans="1:5" ht="12.75">
      <c r="A271" s="28" t="s">
        <v>214</v>
      </c>
      <c r="B271" s="29">
        <v>0</v>
      </c>
      <c r="C271" s="29">
        <v>200</v>
      </c>
      <c r="D271" s="29">
        <v>0</v>
      </c>
      <c r="E271" s="29">
        <v>200</v>
      </c>
    </row>
    <row r="272" spans="1:5" ht="12.75">
      <c r="A272" s="28" t="s">
        <v>215</v>
      </c>
      <c r="B272" s="29">
        <v>870</v>
      </c>
      <c r="C272" s="29">
        <v>500</v>
      </c>
      <c r="D272" s="29">
        <v>0</v>
      </c>
      <c r="E272" s="29">
        <v>500</v>
      </c>
    </row>
    <row r="273" spans="1:5" ht="12.75">
      <c r="A273" s="28" t="s">
        <v>216</v>
      </c>
      <c r="B273" s="29">
        <v>10985</v>
      </c>
      <c r="C273" s="29">
        <v>7000</v>
      </c>
      <c r="D273" s="29">
        <v>7500</v>
      </c>
      <c r="E273" s="29">
        <v>11000</v>
      </c>
    </row>
    <row r="274" spans="1:5" ht="12.75">
      <c r="A274" s="28" t="s">
        <v>464</v>
      </c>
      <c r="B274" s="29">
        <v>0</v>
      </c>
      <c r="C274" s="29">
        <v>0</v>
      </c>
      <c r="D274" s="29">
        <v>462</v>
      </c>
      <c r="E274" s="29">
        <v>0</v>
      </c>
    </row>
    <row r="275" spans="1:5" ht="12.75">
      <c r="A275" s="28" t="s">
        <v>217</v>
      </c>
      <c r="B275" s="29">
        <v>0</v>
      </c>
      <c r="C275" s="29">
        <v>0</v>
      </c>
      <c r="D275" s="29">
        <v>0</v>
      </c>
      <c r="E275" s="29">
        <v>0</v>
      </c>
    </row>
    <row r="276" spans="1:5" ht="12.75">
      <c r="A276" s="28" t="s">
        <v>218</v>
      </c>
      <c r="B276" s="34">
        <v>236</v>
      </c>
      <c r="C276" s="29">
        <v>250</v>
      </c>
      <c r="D276" s="34">
        <v>236</v>
      </c>
      <c r="E276" s="29">
        <v>250</v>
      </c>
    </row>
    <row r="277" spans="1:5" ht="12.75">
      <c r="A277" s="26" t="s">
        <v>219</v>
      </c>
      <c r="B277" s="29">
        <f>SUM(B270:B276)</f>
        <v>12094</v>
      </c>
      <c r="C277" s="36">
        <f>SUM(C270:C276)</f>
        <v>8050</v>
      </c>
      <c r="D277" s="29">
        <f>SUM(D270:D276)</f>
        <v>8201</v>
      </c>
      <c r="E277" s="36">
        <f>SUM(E270:E276)</f>
        <v>12050</v>
      </c>
    </row>
    <row r="278" ht="12.75">
      <c r="B278" s="42"/>
    </row>
    <row r="279" spans="1:5" ht="12.75">
      <c r="A279" s="27" t="s">
        <v>220</v>
      </c>
      <c r="B279" s="42"/>
      <c r="C279" s="29"/>
      <c r="D279" s="31"/>
      <c r="E279" s="29"/>
    </row>
    <row r="280" spans="1:5" ht="12.75">
      <c r="A280" s="28" t="s">
        <v>59</v>
      </c>
      <c r="B280" s="29">
        <v>0</v>
      </c>
      <c r="C280" s="33">
        <v>210</v>
      </c>
      <c r="D280" s="29">
        <v>0</v>
      </c>
      <c r="E280" s="33">
        <v>150</v>
      </c>
    </row>
    <row r="281" spans="1:5" ht="12.75">
      <c r="A281" s="28" t="s">
        <v>488</v>
      </c>
      <c r="B281" s="29">
        <v>2678</v>
      </c>
      <c r="C281" s="29">
        <v>4120</v>
      </c>
      <c r="D281" s="29">
        <v>4120</v>
      </c>
      <c r="E281" s="29">
        <v>4180</v>
      </c>
    </row>
    <row r="282" spans="1:5" ht="12.75">
      <c r="A282" s="28" t="s">
        <v>489</v>
      </c>
      <c r="B282" s="29">
        <v>0</v>
      </c>
      <c r="C282" s="29">
        <v>3000</v>
      </c>
      <c r="D282" s="29">
        <v>3000</v>
      </c>
      <c r="E282" s="29">
        <v>3440</v>
      </c>
    </row>
    <row r="283" spans="1:5" ht="12.75">
      <c r="A283" s="28" t="s">
        <v>221</v>
      </c>
      <c r="B283" s="29">
        <v>0</v>
      </c>
      <c r="C283" s="29">
        <v>0</v>
      </c>
      <c r="D283" s="29">
        <v>0</v>
      </c>
      <c r="E283" s="29">
        <v>0</v>
      </c>
    </row>
    <row r="284" spans="1:5" ht="12.75">
      <c r="A284" s="28" t="s">
        <v>222</v>
      </c>
      <c r="B284" s="29">
        <v>0</v>
      </c>
      <c r="C284" s="29">
        <v>0</v>
      </c>
      <c r="D284" s="29">
        <v>0</v>
      </c>
      <c r="E284" s="29">
        <v>0</v>
      </c>
    </row>
    <row r="285" spans="1:5" ht="12.75">
      <c r="A285" s="28" t="s">
        <v>223</v>
      </c>
      <c r="B285" s="29">
        <v>368</v>
      </c>
      <c r="C285" s="33">
        <v>1100</v>
      </c>
      <c r="D285" s="29">
        <v>1700</v>
      </c>
      <c r="E285" s="33">
        <v>1700</v>
      </c>
    </row>
    <row r="286" spans="1:5" ht="12.75">
      <c r="A286" s="28" t="s">
        <v>224</v>
      </c>
      <c r="B286" s="29">
        <v>33</v>
      </c>
      <c r="C286" s="29">
        <v>108</v>
      </c>
      <c r="D286" s="29">
        <v>130</v>
      </c>
      <c r="E286" s="29">
        <v>108</v>
      </c>
    </row>
    <row r="287" spans="1:5" ht="12.75">
      <c r="A287" s="28" t="s">
        <v>225</v>
      </c>
      <c r="B287" s="29">
        <v>167</v>
      </c>
      <c r="C287" s="29">
        <v>420</v>
      </c>
      <c r="D287" s="29">
        <v>1000</v>
      </c>
      <c r="E287" s="29">
        <v>1100</v>
      </c>
    </row>
    <row r="288" spans="1:5" ht="12.75">
      <c r="A288" s="28" t="s">
        <v>64</v>
      </c>
      <c r="B288" s="29">
        <v>0</v>
      </c>
      <c r="C288" s="29">
        <v>0</v>
      </c>
      <c r="D288" s="29">
        <v>0</v>
      </c>
      <c r="E288" s="29">
        <v>0</v>
      </c>
    </row>
    <row r="289" spans="1:5" ht="12.75">
      <c r="A289" s="28" t="s">
        <v>226</v>
      </c>
      <c r="B289" s="44">
        <v>117.32</v>
      </c>
      <c r="C289" s="29">
        <v>426</v>
      </c>
      <c r="D289" s="44">
        <v>300</v>
      </c>
      <c r="E289" s="29">
        <v>426</v>
      </c>
    </row>
    <row r="290" spans="1:5" ht="12.75">
      <c r="A290" s="26" t="s">
        <v>227</v>
      </c>
      <c r="B290" s="47">
        <f>SUM(B280:B289)</f>
        <v>3363.32</v>
      </c>
      <c r="C290" s="36">
        <f>SUM(C280:C289)</f>
        <v>9384</v>
      </c>
      <c r="D290" s="47">
        <f>SUM(D280:D289)</f>
        <v>10250</v>
      </c>
      <c r="E290" s="36">
        <f>SUM(E280:E289)</f>
        <v>11104</v>
      </c>
    </row>
    <row r="291" spans="1:5" ht="12.75">
      <c r="A291" s="26"/>
      <c r="B291" s="42"/>
      <c r="C291" s="29"/>
      <c r="D291" s="29"/>
      <c r="E291" s="29"/>
    </row>
    <row r="292" spans="1:5" ht="12.75">
      <c r="A292" s="27" t="s">
        <v>228</v>
      </c>
      <c r="B292" s="42"/>
      <c r="C292" s="29"/>
      <c r="D292" s="31"/>
      <c r="E292" s="29"/>
    </row>
    <row r="293" spans="1:5" ht="12.75">
      <c r="A293" s="28" t="s">
        <v>229</v>
      </c>
      <c r="B293" s="29">
        <v>28</v>
      </c>
      <c r="C293" s="29">
        <v>20</v>
      </c>
      <c r="D293" s="29">
        <v>534</v>
      </c>
      <c r="E293" s="29">
        <v>20</v>
      </c>
    </row>
    <row r="294" spans="1:5" ht="12.75">
      <c r="A294" s="28" t="s">
        <v>230</v>
      </c>
      <c r="B294" s="29">
        <v>223</v>
      </c>
      <c r="C294" s="29">
        <v>1000</v>
      </c>
      <c r="D294" s="29">
        <v>4633</v>
      </c>
      <c r="E294" s="29">
        <v>2000</v>
      </c>
    </row>
    <row r="295" spans="1:5" ht="12.75">
      <c r="A295" s="28" t="s">
        <v>231</v>
      </c>
      <c r="B295" s="29">
        <v>1503</v>
      </c>
      <c r="C295" s="29">
        <v>1200</v>
      </c>
      <c r="D295" s="29">
        <v>1100</v>
      </c>
      <c r="E295" s="29">
        <v>1700</v>
      </c>
    </row>
    <row r="296" spans="1:5" ht="12.75">
      <c r="A296" s="28" t="s">
        <v>232</v>
      </c>
      <c r="B296" s="29">
        <v>1199</v>
      </c>
      <c r="C296" s="29">
        <v>1000</v>
      </c>
      <c r="D296" s="29">
        <v>1550</v>
      </c>
      <c r="E296" s="29">
        <v>1300</v>
      </c>
    </row>
    <row r="297" spans="1:5" ht="12.75">
      <c r="A297" s="28" t="s">
        <v>233</v>
      </c>
      <c r="B297" s="29">
        <v>5233</v>
      </c>
      <c r="C297" s="29">
        <v>6000</v>
      </c>
      <c r="D297" s="29">
        <v>5000</v>
      </c>
      <c r="E297" s="29">
        <v>5500</v>
      </c>
    </row>
    <row r="298" spans="1:5" ht="12.75">
      <c r="A298" s="28" t="s">
        <v>234</v>
      </c>
      <c r="B298" s="29">
        <v>1786</v>
      </c>
      <c r="C298" s="29">
        <v>2000</v>
      </c>
      <c r="D298" s="29">
        <v>1500</v>
      </c>
      <c r="E298" s="29">
        <v>2000</v>
      </c>
    </row>
    <row r="299" spans="1:5" ht="12.75">
      <c r="A299" s="28" t="s">
        <v>459</v>
      </c>
      <c r="B299" s="34">
        <v>0</v>
      </c>
      <c r="C299" s="37">
        <v>302</v>
      </c>
      <c r="D299" s="34">
        <v>225</v>
      </c>
      <c r="E299" s="37">
        <v>300</v>
      </c>
    </row>
    <row r="300" spans="1:5" ht="12.75">
      <c r="A300" s="26" t="s">
        <v>235</v>
      </c>
      <c r="B300" s="29">
        <f>SUM(B293:B299)</f>
        <v>9972</v>
      </c>
      <c r="C300" s="29">
        <f>SUM(C293:C299)</f>
        <v>11522</v>
      </c>
      <c r="D300" s="29">
        <f>SUM(D293:D299)</f>
        <v>14542</v>
      </c>
      <c r="E300" s="29">
        <f>SUM(E293:E299)</f>
        <v>12820</v>
      </c>
    </row>
    <row r="301" spans="1:5" ht="12.75">
      <c r="A301" s="26"/>
      <c r="B301" s="42"/>
      <c r="C301" s="29"/>
      <c r="D301" s="29"/>
      <c r="E301" s="29"/>
    </row>
    <row r="302" spans="1:5" ht="12.75">
      <c r="A302" s="27" t="s">
        <v>236</v>
      </c>
      <c r="B302" s="42"/>
      <c r="C302" s="29"/>
      <c r="D302" s="31"/>
      <c r="E302" s="29"/>
    </row>
    <row r="303" spans="1:5" ht="12.75">
      <c r="A303" s="28" t="s">
        <v>474</v>
      </c>
      <c r="B303" s="44">
        <v>0</v>
      </c>
      <c r="C303" s="29">
        <v>0</v>
      </c>
      <c r="D303" s="34">
        <v>0</v>
      </c>
      <c r="E303" s="29">
        <v>5000</v>
      </c>
    </row>
    <row r="304" spans="1:5" ht="12.75">
      <c r="A304" s="26" t="s">
        <v>238</v>
      </c>
      <c r="B304" s="42">
        <f>SUM(B303:B303)</f>
        <v>0</v>
      </c>
      <c r="C304" s="36">
        <f>SUM(C303:C303)</f>
        <v>0</v>
      </c>
      <c r="D304" s="29">
        <f>SUM(D303:D303)</f>
        <v>0</v>
      </c>
      <c r="E304" s="36">
        <f>SUM(E303:E303)</f>
        <v>5000</v>
      </c>
    </row>
    <row r="305" ht="12.75">
      <c r="B305" s="42"/>
    </row>
    <row r="306" spans="1:5" ht="12.75">
      <c r="A306" s="27" t="s">
        <v>239</v>
      </c>
      <c r="B306" s="42"/>
      <c r="C306" s="29"/>
      <c r="D306" s="31"/>
      <c r="E306" s="29"/>
    </row>
    <row r="307" spans="1:5" ht="12.75">
      <c r="A307" s="28" t="s">
        <v>240</v>
      </c>
      <c r="B307" s="42">
        <v>0</v>
      </c>
      <c r="C307" s="29">
        <v>1500</v>
      </c>
      <c r="D307" s="29">
        <v>0</v>
      </c>
      <c r="E307" s="29">
        <v>1500</v>
      </c>
    </row>
    <row r="308" spans="1:5" ht="12.75">
      <c r="A308" s="28" t="s">
        <v>241</v>
      </c>
      <c r="B308" s="44">
        <v>0</v>
      </c>
      <c r="C308" s="29">
        <v>150</v>
      </c>
      <c r="D308" s="34">
        <v>0</v>
      </c>
      <c r="E308" s="29">
        <v>150</v>
      </c>
    </row>
    <row r="309" spans="1:5" ht="12.75">
      <c r="A309" s="26" t="s">
        <v>242</v>
      </c>
      <c r="B309" s="42">
        <f>SUM(B307:B308)</f>
        <v>0</v>
      </c>
      <c r="C309" s="36">
        <f>SUM(C307:C308)</f>
        <v>1650</v>
      </c>
      <c r="D309" s="29">
        <f>SUM(D307:D308)</f>
        <v>0</v>
      </c>
      <c r="E309" s="36">
        <f>SUM(E307:E308)</f>
        <v>1650</v>
      </c>
    </row>
    <row r="310" spans="1:5" ht="12.75">
      <c r="A310" s="26"/>
      <c r="B310" s="42"/>
      <c r="C310" s="29"/>
      <c r="D310" s="29"/>
      <c r="E310" s="29"/>
    </row>
    <row r="311" spans="1:5" ht="12.75">
      <c r="A311" s="27" t="s">
        <v>243</v>
      </c>
      <c r="B311" s="42"/>
      <c r="C311" s="31"/>
      <c r="D311" s="31"/>
      <c r="E311" s="29"/>
    </row>
    <row r="312" spans="1:5" ht="12.75">
      <c r="A312" s="28" t="s">
        <v>244</v>
      </c>
      <c r="B312" s="42">
        <v>0</v>
      </c>
      <c r="C312" s="29">
        <v>100</v>
      </c>
      <c r="D312" s="29">
        <v>0</v>
      </c>
      <c r="E312" s="29">
        <v>100</v>
      </c>
    </row>
    <row r="313" spans="1:5" ht="12.75">
      <c r="A313" s="28" t="s">
        <v>245</v>
      </c>
      <c r="B313" s="42">
        <v>0</v>
      </c>
      <c r="C313" s="29">
        <v>500</v>
      </c>
      <c r="D313" s="29">
        <v>0</v>
      </c>
      <c r="E313" s="29">
        <v>500</v>
      </c>
    </row>
    <row r="314" spans="1:5" ht="12.75">
      <c r="A314" s="28" t="s">
        <v>246</v>
      </c>
      <c r="B314" s="42">
        <v>0</v>
      </c>
      <c r="C314" s="29">
        <v>500</v>
      </c>
      <c r="D314" s="29">
        <v>0</v>
      </c>
      <c r="E314" s="29">
        <v>500</v>
      </c>
    </row>
    <row r="315" spans="1:5" ht="12.75">
      <c r="A315" s="28" t="s">
        <v>247</v>
      </c>
      <c r="B315" s="44">
        <v>0</v>
      </c>
      <c r="C315" s="29">
        <v>100</v>
      </c>
      <c r="D315" s="34">
        <v>0</v>
      </c>
      <c r="E315" s="29">
        <v>100</v>
      </c>
    </row>
    <row r="316" spans="1:5" ht="12.75">
      <c r="A316" s="26" t="s">
        <v>248</v>
      </c>
      <c r="B316" s="42">
        <f>SUM(B312:B315)</f>
        <v>0</v>
      </c>
      <c r="C316" s="36">
        <f>SUM(C312:C315)</f>
        <v>1200</v>
      </c>
      <c r="D316" s="29">
        <f>SUM(D312:D315)</f>
        <v>0</v>
      </c>
      <c r="E316" s="36">
        <f>SUM(E312:E315)</f>
        <v>1200</v>
      </c>
    </row>
    <row r="317" spans="1:5" ht="12.75">
      <c r="A317" s="26"/>
      <c r="B317" s="42"/>
      <c r="C317" s="29"/>
      <c r="D317" s="29"/>
      <c r="E317" s="29"/>
    </row>
    <row r="318" spans="1:5" ht="12.75">
      <c r="A318" s="27" t="s">
        <v>428</v>
      </c>
      <c r="B318" s="42"/>
      <c r="C318" s="29"/>
      <c r="D318" s="31"/>
      <c r="E318" s="29"/>
    </row>
    <row r="319" spans="1:5" ht="12.75">
      <c r="A319" s="28" t="s">
        <v>429</v>
      </c>
      <c r="B319" s="29">
        <v>125</v>
      </c>
      <c r="C319" s="29">
        <v>100</v>
      </c>
      <c r="D319" s="29">
        <v>125</v>
      </c>
      <c r="E319" s="29">
        <v>100</v>
      </c>
    </row>
    <row r="320" spans="1:5" ht="12.75">
      <c r="A320" s="28" t="s">
        <v>430</v>
      </c>
      <c r="B320" s="29">
        <v>983</v>
      </c>
      <c r="C320" s="29">
        <v>2000</v>
      </c>
      <c r="D320" s="29">
        <v>2600</v>
      </c>
      <c r="E320" s="29">
        <v>2000</v>
      </c>
    </row>
    <row r="321" spans="1:5" ht="12.75">
      <c r="A321" s="28" t="s">
        <v>431</v>
      </c>
      <c r="B321" s="29">
        <v>0</v>
      </c>
      <c r="C321" s="29">
        <v>500</v>
      </c>
      <c r="D321" s="29">
        <v>1255</v>
      </c>
      <c r="E321" s="29">
        <v>500</v>
      </c>
    </row>
    <row r="322" spans="1:5" ht="12.75">
      <c r="A322" s="28" t="s">
        <v>432</v>
      </c>
      <c r="B322" s="29">
        <v>2019</v>
      </c>
      <c r="C322" s="29">
        <v>2000</v>
      </c>
      <c r="D322" s="29">
        <v>2050</v>
      </c>
      <c r="E322" s="29">
        <v>2000</v>
      </c>
    </row>
    <row r="323" spans="1:5" ht="12.75">
      <c r="A323" s="28" t="s">
        <v>433</v>
      </c>
      <c r="B323" s="47">
        <v>768</v>
      </c>
      <c r="C323" s="47">
        <v>700</v>
      </c>
      <c r="D323" s="47">
        <v>1400</v>
      </c>
      <c r="E323" s="47">
        <v>700</v>
      </c>
    </row>
    <row r="324" spans="1:5" ht="12.75">
      <c r="A324" s="28" t="s">
        <v>456</v>
      </c>
      <c r="B324" s="34">
        <v>0</v>
      </c>
      <c r="C324" s="34">
        <v>394</v>
      </c>
      <c r="D324" s="34">
        <v>300</v>
      </c>
      <c r="E324" s="34">
        <v>394</v>
      </c>
    </row>
    <row r="325" spans="1:5" ht="12.75">
      <c r="A325" s="26" t="s">
        <v>434</v>
      </c>
      <c r="B325" s="29">
        <f>SUM(B319:B324)</f>
        <v>3895</v>
      </c>
      <c r="C325" s="47">
        <f>SUM(C319:C324)</f>
        <v>5694</v>
      </c>
      <c r="D325" s="29">
        <f>SUM(D319:D324)</f>
        <v>7730</v>
      </c>
      <c r="E325" s="47">
        <f>SUM(E319:E324)</f>
        <v>5694</v>
      </c>
    </row>
    <row r="326" spans="1:5" ht="12.75">
      <c r="A326" s="26"/>
      <c r="B326" s="42"/>
      <c r="C326" s="29"/>
      <c r="D326" s="29"/>
      <c r="E326" s="29"/>
    </row>
    <row r="327" spans="1:5" ht="12.75">
      <c r="A327" s="27" t="s">
        <v>249</v>
      </c>
      <c r="B327" s="42"/>
      <c r="C327" s="29"/>
      <c r="D327" s="31"/>
      <c r="E327" s="29"/>
    </row>
    <row r="328" spans="1:5" ht="12.75">
      <c r="A328" s="28" t="s">
        <v>250</v>
      </c>
      <c r="B328" s="29">
        <v>0</v>
      </c>
      <c r="C328" s="29">
        <v>100</v>
      </c>
      <c r="D328" s="29">
        <v>0</v>
      </c>
      <c r="E328" s="29">
        <v>100</v>
      </c>
    </row>
    <row r="329" spans="1:5" ht="12.75">
      <c r="A329" s="28" t="s">
        <v>251</v>
      </c>
      <c r="B329" s="29">
        <v>712</v>
      </c>
      <c r="C329" s="29">
        <v>500</v>
      </c>
      <c r="D329" s="29">
        <v>20</v>
      </c>
      <c r="E329" s="29">
        <v>500</v>
      </c>
    </row>
    <row r="330" spans="1:5" ht="12.75">
      <c r="A330" s="28" t="s">
        <v>252</v>
      </c>
      <c r="B330" s="29">
        <v>0</v>
      </c>
      <c r="C330" s="29">
        <v>500</v>
      </c>
      <c r="D330" s="29">
        <v>0</v>
      </c>
      <c r="E330" s="29">
        <v>500</v>
      </c>
    </row>
    <row r="331" spans="1:5" ht="12.75">
      <c r="A331" s="28" t="s">
        <v>253</v>
      </c>
      <c r="B331" s="29">
        <v>634</v>
      </c>
      <c r="C331" s="29">
        <v>50</v>
      </c>
      <c r="D331" s="29">
        <v>0</v>
      </c>
      <c r="E331" s="29">
        <v>50</v>
      </c>
    </row>
    <row r="332" spans="1:5" ht="12.75">
      <c r="A332" s="28" t="s">
        <v>458</v>
      </c>
      <c r="B332" s="37">
        <v>0</v>
      </c>
      <c r="C332" s="29">
        <v>100</v>
      </c>
      <c r="D332" s="37">
        <v>0</v>
      </c>
      <c r="E332" s="29">
        <v>100</v>
      </c>
    </row>
    <row r="333" spans="1:5" ht="12.75">
      <c r="A333" s="26" t="s">
        <v>254</v>
      </c>
      <c r="B333" s="29">
        <f>SUM(B328:B332)</f>
        <v>1346</v>
      </c>
      <c r="C333" s="36">
        <f>SUM(C328:C332)</f>
        <v>1250</v>
      </c>
      <c r="D333" s="29">
        <f>SUM(D328:D332)</f>
        <v>20</v>
      </c>
      <c r="E333" s="36">
        <f>SUM(E328:E332)</f>
        <v>1250</v>
      </c>
    </row>
    <row r="334" ht="12.75">
      <c r="B334" s="42"/>
    </row>
    <row r="335" spans="1:5" ht="12.75">
      <c r="A335" s="27" t="s">
        <v>437</v>
      </c>
      <c r="B335" s="42"/>
      <c r="C335" s="29"/>
      <c r="D335" s="31"/>
      <c r="E335" s="29"/>
    </row>
    <row r="336" spans="1:5" ht="12.75">
      <c r="A336" s="28" t="s">
        <v>438</v>
      </c>
      <c r="B336" s="44">
        <v>4494</v>
      </c>
      <c r="C336" s="33">
        <v>14000</v>
      </c>
      <c r="D336" s="37">
        <v>4300</v>
      </c>
      <c r="E336" s="33">
        <v>2500</v>
      </c>
    </row>
    <row r="337" spans="1:5" ht="12.75">
      <c r="A337" s="26" t="s">
        <v>439</v>
      </c>
      <c r="B337" s="42">
        <f>B336</f>
        <v>4494</v>
      </c>
      <c r="C337" s="36">
        <f>SUM(C336)</f>
        <v>14000</v>
      </c>
      <c r="D337" s="29">
        <f>SUM(D336)</f>
        <v>4300</v>
      </c>
      <c r="E337" s="36">
        <f>SUM(E336)</f>
        <v>2500</v>
      </c>
    </row>
    <row r="338" spans="1:5" ht="12.75">
      <c r="A338" s="26"/>
      <c r="B338" s="42"/>
      <c r="C338" s="29"/>
      <c r="D338" s="29"/>
      <c r="E338" s="29"/>
    </row>
    <row r="339" spans="1:5" ht="12.75">
      <c r="A339" s="27" t="s">
        <v>255</v>
      </c>
      <c r="B339" s="42"/>
      <c r="C339" s="29"/>
      <c r="D339" s="31"/>
      <c r="E339" s="29"/>
    </row>
    <row r="340" spans="1:5" ht="12.75">
      <c r="A340" s="28" t="s">
        <v>256</v>
      </c>
      <c r="B340" s="29">
        <v>17</v>
      </c>
      <c r="C340" s="29">
        <v>20</v>
      </c>
      <c r="D340" s="29">
        <v>17</v>
      </c>
      <c r="E340" s="29">
        <v>20</v>
      </c>
    </row>
    <row r="341" spans="1:5" ht="12.75">
      <c r="A341" s="28" t="s">
        <v>257</v>
      </c>
      <c r="B341" s="29">
        <v>978</v>
      </c>
      <c r="C341" s="29">
        <v>500</v>
      </c>
      <c r="D341" s="29">
        <v>500</v>
      </c>
      <c r="E341" s="29">
        <v>700</v>
      </c>
    </row>
    <row r="342" spans="1:5" ht="12.75">
      <c r="A342" s="28" t="s">
        <v>258</v>
      </c>
      <c r="B342" s="29">
        <v>0</v>
      </c>
      <c r="C342" s="29">
        <v>0</v>
      </c>
      <c r="D342" s="29">
        <v>0</v>
      </c>
      <c r="E342" s="29">
        <v>0</v>
      </c>
    </row>
    <row r="343" spans="1:5" ht="12.75">
      <c r="A343" s="28" t="s">
        <v>259</v>
      </c>
      <c r="B343" s="29">
        <v>112</v>
      </c>
      <c r="C343" s="29">
        <v>2000</v>
      </c>
      <c r="D343" s="29">
        <v>112</v>
      </c>
      <c r="E343" s="29">
        <v>3000</v>
      </c>
    </row>
    <row r="344" spans="1:5" ht="12.75">
      <c r="A344" s="28" t="s">
        <v>260</v>
      </c>
      <c r="B344" s="34">
        <v>3231</v>
      </c>
      <c r="C344" s="29">
        <v>3000</v>
      </c>
      <c r="D344" s="34">
        <v>3000</v>
      </c>
      <c r="E344" s="29">
        <v>3500</v>
      </c>
    </row>
    <row r="345" spans="1:5" ht="12.75">
      <c r="A345" s="26" t="s">
        <v>261</v>
      </c>
      <c r="B345" s="29">
        <f>SUM(B340:B344)</f>
        <v>4338</v>
      </c>
      <c r="C345" s="36">
        <f>SUM(C340:C344)</f>
        <v>5520</v>
      </c>
      <c r="D345" s="29">
        <f>SUM(D340:D344)</f>
        <v>3629</v>
      </c>
      <c r="E345" s="36">
        <f>SUM(E340:E344)</f>
        <v>7220</v>
      </c>
    </row>
    <row r="346" spans="1:5" ht="12.75">
      <c r="A346" s="26"/>
      <c r="B346" s="31"/>
      <c r="C346" s="29"/>
      <c r="D346" s="29"/>
      <c r="E346" s="29"/>
    </row>
    <row r="347" spans="1:5" ht="12.75">
      <c r="A347" s="27" t="s">
        <v>441</v>
      </c>
      <c r="B347" s="31"/>
      <c r="C347" s="29"/>
      <c r="D347" s="29"/>
      <c r="E347" s="29"/>
    </row>
    <row r="348" spans="1:5" ht="12.75">
      <c r="A348" s="28" t="s">
        <v>91</v>
      </c>
      <c r="B348" s="42">
        <v>4589</v>
      </c>
      <c r="C348" s="29">
        <v>0</v>
      </c>
      <c r="D348" s="29">
        <v>0</v>
      </c>
      <c r="E348" s="29">
        <v>0</v>
      </c>
    </row>
    <row r="349" spans="1:5" ht="12.75">
      <c r="A349" s="26" t="s">
        <v>442</v>
      </c>
      <c r="B349" s="42">
        <v>4589</v>
      </c>
      <c r="C349" s="29">
        <v>0</v>
      </c>
      <c r="D349" s="29">
        <f>D348</f>
        <v>0</v>
      </c>
      <c r="E349" s="29">
        <v>0</v>
      </c>
    </row>
    <row r="350" spans="1:5" ht="12.75">
      <c r="A350" s="39" t="s">
        <v>262</v>
      </c>
      <c r="B350" s="45">
        <f>B67</f>
        <v>720054</v>
      </c>
      <c r="C350" s="45">
        <f>C67</f>
        <v>1125810</v>
      </c>
      <c r="D350" s="45">
        <f>D67</f>
        <v>678223</v>
      </c>
      <c r="E350" s="45">
        <f>E67</f>
        <v>734931</v>
      </c>
    </row>
    <row r="351" spans="1:5" ht="12.75">
      <c r="A351" s="39" t="s">
        <v>263</v>
      </c>
      <c r="B351" s="40">
        <f>SUM(B81+B113+B117+B125+B133+B141+B146+B154+B159+B165+B171+B185+B206+B211+B215+B229+B250+B255+B267+B277+B290+B300+B304+B309+B316+B325+B333+B337+B345+B349)</f>
        <v>659667.32</v>
      </c>
      <c r="C351" s="40">
        <f>SUM(C81+C113+C117+C125+C133+C141+C146+C154+C159+C165+C171+C185+C206+C211+C215+C229+C250+C255+C267+C277+C290+C300+C304+C309+C316+C325+C333+C337+C345+C349)</f>
        <v>1136407</v>
      </c>
      <c r="D351" s="40">
        <f>SUM(D81+D113+D117+D125+D133+D141+D146+D154+D159+D165+D171+D185+D206+D211+D215+D229+D250+D255+D267+D277+D290+D300+D304+D309+D316+D325+D333+D337+D345+D349)</f>
        <v>596077</v>
      </c>
      <c r="E351" s="40">
        <f>SUM(E81+E113+E117+E125+E133+E141+E146+E154+E159+E165+E171+E185+E206+E211+E215+E229+E250+E255+E267+E277+E290+E300+E304+E309+E316+E325+E333+E337+E345+E349)</f>
        <v>713177</v>
      </c>
    </row>
    <row r="352" spans="1:5" ht="13.5" thickBot="1">
      <c r="A352" s="39" t="s">
        <v>264</v>
      </c>
      <c r="B352" s="41">
        <f>SUM(B350-B351)</f>
        <v>60386.68000000005</v>
      </c>
      <c r="C352" s="41">
        <f>SUM(C350-C351)</f>
        <v>-10597</v>
      </c>
      <c r="D352" s="41">
        <f>SUM(D350-D351)</f>
        <v>82146</v>
      </c>
      <c r="E352" s="41">
        <f>SUM(E350-E351)</f>
        <v>21754</v>
      </c>
    </row>
    <row r="353" ht="13.5" thickTop="1">
      <c r="B353" s="31"/>
    </row>
    <row r="365" spans="2:5" ht="12.75">
      <c r="B365" s="67">
        <v>2011</v>
      </c>
      <c r="C365" s="67">
        <v>2012</v>
      </c>
      <c r="D365" s="67">
        <v>2012</v>
      </c>
      <c r="E365" s="67">
        <v>2013</v>
      </c>
    </row>
    <row r="366" spans="2:5" ht="12.75">
      <c r="B366" s="67" t="s">
        <v>52</v>
      </c>
      <c r="C366" s="67" t="s">
        <v>0</v>
      </c>
      <c r="D366" s="67" t="s">
        <v>1</v>
      </c>
      <c r="E366" s="67" t="s">
        <v>0</v>
      </c>
    </row>
    <row r="367" spans="2:5" ht="12.75">
      <c r="B367" s="68" t="s">
        <v>48</v>
      </c>
      <c r="C367" s="67" t="s">
        <v>2</v>
      </c>
      <c r="D367" s="67" t="s">
        <v>48</v>
      </c>
      <c r="E367" s="67" t="s">
        <v>2</v>
      </c>
    </row>
    <row r="368" spans="1:5" ht="12.75">
      <c r="A368" s="46" t="s">
        <v>265</v>
      </c>
      <c r="B368" s="19"/>
      <c r="C368" s="29"/>
      <c r="D368" s="31"/>
      <c r="E368" s="30"/>
    </row>
    <row r="369" spans="1:5" ht="12.75">
      <c r="A369" s="26" t="s">
        <v>266</v>
      </c>
      <c r="B369" s="19"/>
      <c r="C369" s="31"/>
      <c r="D369" s="31"/>
      <c r="E369" s="31"/>
    </row>
    <row r="370" spans="1:5" ht="12.75">
      <c r="A370" s="27" t="s">
        <v>267</v>
      </c>
      <c r="B370" s="19"/>
      <c r="C370" s="31"/>
      <c r="D370" s="31"/>
      <c r="E370" s="31"/>
    </row>
    <row r="371" spans="1:5" ht="12.75">
      <c r="A371" s="28" t="s">
        <v>268</v>
      </c>
      <c r="B371" s="19">
        <v>0</v>
      </c>
      <c r="C371" s="29">
        <v>100000</v>
      </c>
      <c r="D371" s="29">
        <v>0</v>
      </c>
      <c r="E371" s="29">
        <v>0</v>
      </c>
    </row>
    <row r="372" spans="1:5" ht="12.75">
      <c r="A372" s="28" t="s">
        <v>475</v>
      </c>
      <c r="B372" s="23">
        <v>0</v>
      </c>
      <c r="C372" s="29">
        <v>10000</v>
      </c>
      <c r="D372" s="34">
        <v>0</v>
      </c>
      <c r="E372" s="29">
        <v>100000</v>
      </c>
    </row>
    <row r="373" spans="1:5" ht="12.75">
      <c r="A373" s="26" t="s">
        <v>269</v>
      </c>
      <c r="B373" s="19">
        <f>SUM(B371:B372)</f>
        <v>0</v>
      </c>
      <c r="C373" s="36">
        <f>SUM(C371:C372)</f>
        <v>110000</v>
      </c>
      <c r="D373" s="29">
        <f>SUM(D371:D372)</f>
        <v>0</v>
      </c>
      <c r="E373" s="36">
        <f>SUM(E371:E372)</f>
        <v>100000</v>
      </c>
    </row>
    <row r="374" spans="1:5" ht="12.75">
      <c r="A374" s="26"/>
      <c r="B374" s="19"/>
      <c r="C374" s="31"/>
      <c r="D374" s="29"/>
      <c r="E374" s="31"/>
    </row>
    <row r="375" spans="1:5" ht="12.75">
      <c r="A375" s="27" t="s">
        <v>270</v>
      </c>
      <c r="B375" s="19"/>
      <c r="C375" s="31"/>
      <c r="D375" s="31"/>
      <c r="E375" s="31"/>
    </row>
    <row r="376" spans="1:5" ht="12.75">
      <c r="A376" s="28" t="s">
        <v>271</v>
      </c>
      <c r="B376" s="29">
        <v>127854</v>
      </c>
      <c r="C376" s="29">
        <v>125000</v>
      </c>
      <c r="D376" s="29">
        <v>127854</v>
      </c>
      <c r="E376" s="29">
        <v>124000</v>
      </c>
    </row>
    <row r="377" spans="1:5" ht="12.75">
      <c r="A377" s="28" t="s">
        <v>272</v>
      </c>
      <c r="B377" s="29">
        <v>0</v>
      </c>
      <c r="C377" s="29">
        <v>4500</v>
      </c>
      <c r="D377" s="29">
        <v>0</v>
      </c>
      <c r="E377" s="29">
        <v>4500</v>
      </c>
    </row>
    <row r="378" spans="1:5" ht="12.75">
      <c r="A378" s="28" t="s">
        <v>333</v>
      </c>
      <c r="B378" s="29">
        <v>0</v>
      </c>
      <c r="C378" s="29">
        <v>0</v>
      </c>
      <c r="D378" s="29">
        <v>1300</v>
      </c>
      <c r="E378" s="29">
        <v>1400</v>
      </c>
    </row>
    <row r="379" spans="1:5" ht="12.75">
      <c r="A379" s="28" t="s">
        <v>325</v>
      </c>
      <c r="B379" s="29">
        <v>115</v>
      </c>
      <c r="C379" s="29">
        <v>0</v>
      </c>
      <c r="D379" s="29">
        <v>0</v>
      </c>
      <c r="E379" s="29">
        <v>0</v>
      </c>
    </row>
    <row r="380" spans="1:5" ht="12.75">
      <c r="A380" s="28" t="s">
        <v>273</v>
      </c>
      <c r="B380" s="47">
        <v>83</v>
      </c>
      <c r="C380" s="29">
        <v>100</v>
      </c>
      <c r="D380" s="47">
        <v>300</v>
      </c>
      <c r="E380" s="29">
        <v>200</v>
      </c>
    </row>
    <row r="381" spans="1:5" ht="12.75">
      <c r="A381" s="28" t="s">
        <v>465</v>
      </c>
      <c r="B381" s="34">
        <v>0</v>
      </c>
      <c r="C381" s="29">
        <v>0</v>
      </c>
      <c r="D381" s="34">
        <v>200</v>
      </c>
      <c r="E381" s="29">
        <v>200</v>
      </c>
    </row>
    <row r="382" spans="1:5" ht="12.75">
      <c r="A382" s="26" t="s">
        <v>274</v>
      </c>
      <c r="B382" s="29">
        <f>SUM(B376:B381)</f>
        <v>128052</v>
      </c>
      <c r="C382" s="36">
        <f>SUM(C376:C381)</f>
        <v>129600</v>
      </c>
      <c r="D382" s="29">
        <f>SUM(D376:D381)</f>
        <v>129654</v>
      </c>
      <c r="E382" s="36">
        <f>SUM(E376:E381)</f>
        <v>130300</v>
      </c>
    </row>
    <row r="383" spans="1:5" ht="12.75">
      <c r="A383" s="26"/>
      <c r="B383" s="19"/>
      <c r="C383" s="31"/>
      <c r="D383" s="29"/>
      <c r="E383" s="31"/>
    </row>
    <row r="384" spans="1:5" ht="12.75">
      <c r="A384" s="27" t="s">
        <v>275</v>
      </c>
      <c r="B384" s="19"/>
      <c r="C384" s="31"/>
      <c r="D384" s="31"/>
      <c r="E384" s="31"/>
    </row>
    <row r="385" spans="1:5" ht="12.75">
      <c r="A385" s="28" t="s">
        <v>276</v>
      </c>
      <c r="B385" s="30">
        <v>71796</v>
      </c>
      <c r="C385" s="29">
        <v>5000</v>
      </c>
      <c r="D385" s="30">
        <v>1000</v>
      </c>
      <c r="E385" s="29">
        <v>5000</v>
      </c>
    </row>
    <row r="386" spans="1:5" ht="12.75">
      <c r="A386" s="28" t="s">
        <v>462</v>
      </c>
      <c r="B386" s="30">
        <v>2812</v>
      </c>
      <c r="C386" s="29"/>
      <c r="D386" s="30">
        <v>230</v>
      </c>
      <c r="E386" s="29"/>
    </row>
    <row r="387" spans="1:5" ht="12.75">
      <c r="A387" s="28" t="s">
        <v>453</v>
      </c>
      <c r="B387" s="30">
        <v>0</v>
      </c>
      <c r="C387" s="29">
        <v>25000</v>
      </c>
      <c r="D387" s="32">
        <v>25000</v>
      </c>
      <c r="E387" s="29">
        <v>7000</v>
      </c>
    </row>
    <row r="388" spans="1:5" ht="12.75">
      <c r="A388" s="28" t="s">
        <v>39</v>
      </c>
      <c r="B388" s="47">
        <v>113</v>
      </c>
      <c r="C388" s="29">
        <v>115</v>
      </c>
      <c r="D388" s="47">
        <v>0</v>
      </c>
      <c r="E388" s="29">
        <v>115</v>
      </c>
    </row>
    <row r="389" spans="1:5" ht="12.75">
      <c r="A389" s="28" t="s">
        <v>277</v>
      </c>
      <c r="B389" s="47">
        <v>4589</v>
      </c>
      <c r="C389" s="29">
        <v>0</v>
      </c>
      <c r="D389" s="47">
        <v>0</v>
      </c>
      <c r="E389" s="29">
        <v>0</v>
      </c>
    </row>
    <row r="390" spans="1:5" ht="12.75">
      <c r="A390" s="28" t="s">
        <v>44</v>
      </c>
      <c r="B390" s="48">
        <v>717</v>
      </c>
      <c r="C390" s="33">
        <v>741</v>
      </c>
      <c r="D390" s="48">
        <v>741</v>
      </c>
      <c r="E390" s="33">
        <v>741</v>
      </c>
    </row>
    <row r="391" spans="1:5" ht="12.75">
      <c r="A391" s="26" t="s">
        <v>278</v>
      </c>
      <c r="B391" s="36">
        <f>SUM(B385:B390)</f>
        <v>80027</v>
      </c>
      <c r="C391" s="36">
        <f>SUM(C385:C390)</f>
        <v>30856</v>
      </c>
      <c r="D391" s="36">
        <f>SUM(D385:D390)</f>
        <v>26971</v>
      </c>
      <c r="E391" s="36">
        <f>SUM(E385:E390)</f>
        <v>12856</v>
      </c>
    </row>
    <row r="392" spans="1:5" ht="12.75">
      <c r="A392" s="26"/>
      <c r="B392" s="19"/>
      <c r="C392" s="31"/>
      <c r="D392" s="29"/>
      <c r="E392" s="31"/>
    </row>
    <row r="393" spans="1:5" ht="12.75">
      <c r="A393" s="27" t="s">
        <v>279</v>
      </c>
      <c r="B393" s="19"/>
      <c r="C393" s="31"/>
      <c r="D393" s="31"/>
      <c r="E393" s="31"/>
    </row>
    <row r="394" spans="1:5" ht="12.75">
      <c r="A394" s="28" t="s">
        <v>279</v>
      </c>
      <c r="B394" s="23">
        <v>17452</v>
      </c>
      <c r="C394" s="29">
        <v>15000</v>
      </c>
      <c r="D394" s="34">
        <v>15000</v>
      </c>
      <c r="E394" s="29">
        <v>15000</v>
      </c>
    </row>
    <row r="395" spans="1:5" ht="12.75">
      <c r="A395" s="26" t="s">
        <v>280</v>
      </c>
      <c r="B395" s="19">
        <f>B394</f>
        <v>17452</v>
      </c>
      <c r="C395" s="36">
        <f>SUM(C394)</f>
        <v>15000</v>
      </c>
      <c r="D395" s="29">
        <f>SUM(D394)</f>
        <v>15000</v>
      </c>
      <c r="E395" s="36">
        <f>SUM(E394)</f>
        <v>15000</v>
      </c>
    </row>
    <row r="396" spans="1:5" ht="13.5" thickBot="1">
      <c r="A396" s="39" t="s">
        <v>281</v>
      </c>
      <c r="B396" s="49">
        <f>SUM(B373+B382+B391+B395)</f>
        <v>225531</v>
      </c>
      <c r="C396" s="49">
        <f>SUM(C373+C382+C391+C395)</f>
        <v>285456</v>
      </c>
      <c r="D396" s="49">
        <f>SUM(D373+D382+D391+D395)</f>
        <v>171625</v>
      </c>
      <c r="E396" s="49">
        <f>SUM(E373+E382+E391+E395)</f>
        <v>258156</v>
      </c>
    </row>
    <row r="397" spans="1:5" ht="13.5" thickTop="1">
      <c r="A397" s="26"/>
      <c r="B397" s="19"/>
      <c r="C397" s="29"/>
      <c r="D397" s="29"/>
      <c r="E397" s="31"/>
    </row>
    <row r="398" spans="1:5" ht="12.75">
      <c r="A398" s="26" t="s">
        <v>282</v>
      </c>
      <c r="B398" s="19"/>
      <c r="C398" s="29"/>
      <c r="D398" s="29"/>
      <c r="E398" s="31"/>
    </row>
    <row r="399" spans="1:5" ht="12.75">
      <c r="A399" s="27" t="s">
        <v>283</v>
      </c>
      <c r="B399" s="19"/>
      <c r="C399" s="31"/>
      <c r="D399" s="31"/>
      <c r="E399" s="31"/>
    </row>
    <row r="400" spans="1:5" ht="12.75">
      <c r="A400" s="28" t="s">
        <v>59</v>
      </c>
      <c r="B400" s="30">
        <v>0</v>
      </c>
      <c r="C400" s="32">
        <v>430</v>
      </c>
      <c r="D400" s="30">
        <v>0</v>
      </c>
      <c r="E400" s="32">
        <v>430</v>
      </c>
    </row>
    <row r="401" spans="1:5" ht="12.75">
      <c r="A401" s="28" t="s">
        <v>490</v>
      </c>
      <c r="B401" s="29">
        <v>4955</v>
      </c>
      <c r="C401" s="29">
        <v>6180</v>
      </c>
      <c r="D401" s="29">
        <v>6180</v>
      </c>
      <c r="E401" s="29">
        <v>6270</v>
      </c>
    </row>
    <row r="402" spans="1:5" ht="12.75">
      <c r="A402" s="28" t="s">
        <v>491</v>
      </c>
      <c r="B402" s="33">
        <v>1440</v>
      </c>
      <c r="C402" s="33">
        <v>4500</v>
      </c>
      <c r="D402" s="33">
        <v>4500</v>
      </c>
      <c r="E402" s="33">
        <v>5160</v>
      </c>
    </row>
    <row r="403" spans="1:5" ht="12.75">
      <c r="A403" s="28" t="s">
        <v>484</v>
      </c>
      <c r="B403" s="33">
        <v>4264</v>
      </c>
      <c r="C403" s="33">
        <v>3600</v>
      </c>
      <c r="D403" s="33">
        <v>3600</v>
      </c>
      <c r="E403" s="33">
        <v>5200</v>
      </c>
    </row>
    <row r="404" spans="1:5" ht="12.75">
      <c r="A404" s="28" t="s">
        <v>481</v>
      </c>
      <c r="B404" s="33">
        <v>352</v>
      </c>
      <c r="C404" s="33">
        <v>0</v>
      </c>
      <c r="D404" s="33">
        <v>0</v>
      </c>
      <c r="E404" s="33">
        <v>5505</v>
      </c>
    </row>
    <row r="405" spans="1:5" ht="12.75">
      <c r="A405" s="28" t="s">
        <v>284</v>
      </c>
      <c r="B405" s="29">
        <v>0</v>
      </c>
      <c r="C405" s="29">
        <v>0</v>
      </c>
      <c r="D405" s="29">
        <v>0</v>
      </c>
      <c r="E405" s="29">
        <v>0</v>
      </c>
    </row>
    <row r="406" spans="1:5" ht="12.75">
      <c r="A406" s="28" t="s">
        <v>285</v>
      </c>
      <c r="B406" s="29">
        <v>0</v>
      </c>
      <c r="C406" s="29">
        <v>0</v>
      </c>
      <c r="D406" s="29">
        <v>0</v>
      </c>
      <c r="E406" s="29">
        <v>0</v>
      </c>
    </row>
    <row r="407" spans="1:5" ht="12.75">
      <c r="A407" s="28" t="s">
        <v>286</v>
      </c>
      <c r="B407" s="29">
        <v>1027</v>
      </c>
      <c r="C407" s="33">
        <v>1900</v>
      </c>
      <c r="D407" s="29">
        <v>1027</v>
      </c>
      <c r="E407" s="33">
        <v>1700</v>
      </c>
    </row>
    <row r="408" spans="1:5" ht="12.75">
      <c r="A408" s="28" t="s">
        <v>63</v>
      </c>
      <c r="B408" s="29">
        <v>236</v>
      </c>
      <c r="C408" s="29">
        <v>225</v>
      </c>
      <c r="D408" s="29">
        <v>210</v>
      </c>
      <c r="E408" s="29">
        <v>225</v>
      </c>
    </row>
    <row r="409" spans="1:5" ht="12.75">
      <c r="A409" s="28" t="s">
        <v>64</v>
      </c>
      <c r="B409" s="29">
        <v>0</v>
      </c>
      <c r="C409" s="29">
        <v>0</v>
      </c>
      <c r="D409" s="29">
        <v>0</v>
      </c>
      <c r="E409" s="29">
        <v>0</v>
      </c>
    </row>
    <row r="410" spans="1:5" ht="12.75">
      <c r="A410" s="28" t="s">
        <v>65</v>
      </c>
      <c r="B410" s="29">
        <v>598</v>
      </c>
      <c r="C410" s="29">
        <v>900</v>
      </c>
      <c r="D410" s="29">
        <v>800</v>
      </c>
      <c r="E410" s="29">
        <v>1100</v>
      </c>
    </row>
    <row r="411" spans="1:5" ht="12.75">
      <c r="A411" s="28" t="s">
        <v>287</v>
      </c>
      <c r="B411" s="34">
        <v>417</v>
      </c>
      <c r="C411" s="29">
        <v>1000</v>
      </c>
      <c r="D411" s="34">
        <v>300</v>
      </c>
      <c r="E411" s="29">
        <v>400</v>
      </c>
    </row>
    <row r="412" spans="1:5" ht="12.75">
      <c r="A412" s="26" t="s">
        <v>288</v>
      </c>
      <c r="B412" s="29">
        <f>SUM(B400:B411)</f>
        <v>13289</v>
      </c>
      <c r="C412" s="36">
        <f>SUM(C400:C411)</f>
        <v>18735</v>
      </c>
      <c r="D412" s="29">
        <f>SUM(D400:D411)</f>
        <v>16617</v>
      </c>
      <c r="E412" s="36">
        <f>SUM(E400:E411)</f>
        <v>25990</v>
      </c>
    </row>
    <row r="413" spans="1:5" ht="12.75">
      <c r="A413" s="26"/>
      <c r="B413" s="19"/>
      <c r="C413" s="31"/>
      <c r="D413" s="29"/>
      <c r="E413" s="31"/>
    </row>
    <row r="414" spans="1:5" ht="12.75">
      <c r="A414" s="27" t="s">
        <v>289</v>
      </c>
      <c r="B414" s="19"/>
      <c r="C414" s="31"/>
      <c r="D414" s="31"/>
      <c r="E414" s="31"/>
    </row>
    <row r="415" spans="1:5" ht="12.75">
      <c r="A415" s="28" t="s">
        <v>290</v>
      </c>
      <c r="B415" s="29">
        <v>993</v>
      </c>
      <c r="C415" s="29">
        <v>900</v>
      </c>
      <c r="D415" s="29">
        <v>1100</v>
      </c>
      <c r="E415" s="29">
        <v>1100</v>
      </c>
    </row>
    <row r="416" spans="1:5" ht="12.75">
      <c r="A416" s="28" t="s">
        <v>291</v>
      </c>
      <c r="B416" s="29">
        <v>0</v>
      </c>
      <c r="C416" s="29">
        <v>1000</v>
      </c>
      <c r="D416" s="29">
        <v>0</v>
      </c>
      <c r="E416" s="29">
        <v>1000</v>
      </c>
    </row>
    <row r="417" spans="1:5" ht="12.75">
      <c r="A417" s="28" t="s">
        <v>292</v>
      </c>
      <c r="B417" s="29">
        <v>1978</v>
      </c>
      <c r="C417" s="29">
        <v>2500</v>
      </c>
      <c r="D417" s="29">
        <v>2400</v>
      </c>
      <c r="E417" s="29">
        <v>2500</v>
      </c>
    </row>
    <row r="418" spans="1:5" ht="12.75">
      <c r="A418" s="28" t="s">
        <v>293</v>
      </c>
      <c r="B418" s="29">
        <v>2222</v>
      </c>
      <c r="C418" s="29">
        <v>2500</v>
      </c>
      <c r="D418" s="29">
        <v>2222</v>
      </c>
      <c r="E418" s="29">
        <v>2500</v>
      </c>
    </row>
    <row r="419" spans="1:5" ht="12.75">
      <c r="A419" s="28" t="s">
        <v>294</v>
      </c>
      <c r="B419" s="29">
        <v>24300</v>
      </c>
      <c r="C419" s="29">
        <v>27500</v>
      </c>
      <c r="D419" s="29">
        <v>27500</v>
      </c>
      <c r="E419" s="29">
        <v>27500</v>
      </c>
    </row>
    <row r="420" spans="1:5" ht="12.75">
      <c r="A420" s="28" t="s">
        <v>454</v>
      </c>
      <c r="B420" s="29">
        <v>0</v>
      </c>
      <c r="C420" s="33">
        <v>25000</v>
      </c>
      <c r="D420" s="29">
        <v>0</v>
      </c>
      <c r="E420" s="33">
        <v>7000</v>
      </c>
    </row>
    <row r="421" spans="1:5" ht="12.75">
      <c r="A421" s="28" t="s">
        <v>78</v>
      </c>
      <c r="B421" s="29">
        <v>2700</v>
      </c>
      <c r="C421" s="29">
        <v>2500</v>
      </c>
      <c r="D421" s="29">
        <v>2500</v>
      </c>
      <c r="E421" s="29">
        <v>2500</v>
      </c>
    </row>
    <row r="422" spans="1:5" ht="12.75">
      <c r="A422" s="28" t="s">
        <v>295</v>
      </c>
      <c r="B422" s="29">
        <v>100</v>
      </c>
      <c r="C422" s="29">
        <v>100</v>
      </c>
      <c r="D422" s="29">
        <v>100</v>
      </c>
      <c r="E422" s="29">
        <v>100</v>
      </c>
    </row>
    <row r="423" spans="1:5" ht="12.75">
      <c r="A423" s="28" t="s">
        <v>296</v>
      </c>
      <c r="B423" s="29">
        <v>125</v>
      </c>
      <c r="C423" s="29">
        <v>200</v>
      </c>
      <c r="D423" s="29">
        <v>200</v>
      </c>
      <c r="E423" s="29">
        <v>200</v>
      </c>
    </row>
    <row r="424" spans="1:5" ht="12.75">
      <c r="A424" s="28" t="s">
        <v>450</v>
      </c>
      <c r="B424" s="29">
        <v>3996</v>
      </c>
      <c r="C424" s="29">
        <v>15000</v>
      </c>
      <c r="D424" s="29">
        <v>6800</v>
      </c>
      <c r="E424" s="29">
        <v>10000</v>
      </c>
    </row>
    <row r="425" spans="1:5" ht="12.75">
      <c r="A425" s="28" t="s">
        <v>467</v>
      </c>
      <c r="B425" s="29">
        <v>3899</v>
      </c>
      <c r="C425" s="29">
        <v>5000</v>
      </c>
      <c r="D425" s="29">
        <v>4800</v>
      </c>
      <c r="E425" s="29">
        <v>6000</v>
      </c>
    </row>
    <row r="426" spans="1:5" ht="12.75">
      <c r="A426" s="28" t="s">
        <v>297</v>
      </c>
      <c r="B426" s="29">
        <v>463</v>
      </c>
      <c r="C426" s="29">
        <v>700</v>
      </c>
      <c r="D426" s="29">
        <v>600</v>
      </c>
      <c r="E426" s="29">
        <v>5000</v>
      </c>
    </row>
    <row r="427" spans="1:5" ht="12.75">
      <c r="A427" s="28" t="s">
        <v>276</v>
      </c>
      <c r="B427" s="29">
        <v>70836</v>
      </c>
      <c r="C427" s="29">
        <v>5000</v>
      </c>
      <c r="D427" s="29">
        <v>1000</v>
      </c>
      <c r="E427" s="29">
        <v>5000</v>
      </c>
    </row>
    <row r="428" spans="1:5" ht="12.75">
      <c r="A428" s="28" t="s">
        <v>479</v>
      </c>
      <c r="B428" s="29"/>
      <c r="C428" s="29"/>
      <c r="D428" s="29">
        <v>25000</v>
      </c>
      <c r="E428" s="29">
        <v>7000</v>
      </c>
    </row>
    <row r="429" spans="1:5" ht="12.75">
      <c r="A429" s="28" t="s">
        <v>298</v>
      </c>
      <c r="B429" s="29">
        <v>7</v>
      </c>
      <c r="C429" s="29">
        <v>1000</v>
      </c>
      <c r="D429" s="29">
        <v>7</v>
      </c>
      <c r="E429" s="29">
        <v>500</v>
      </c>
    </row>
    <row r="430" spans="1:5" ht="12.75">
      <c r="A430" s="28" t="s">
        <v>299</v>
      </c>
      <c r="B430" s="29">
        <v>1267</v>
      </c>
      <c r="C430" s="29">
        <v>3000</v>
      </c>
      <c r="D430" s="29">
        <v>3800</v>
      </c>
      <c r="E430" s="29">
        <v>3000</v>
      </c>
    </row>
    <row r="431" spans="1:5" ht="12.75">
      <c r="A431" s="28" t="s">
        <v>300</v>
      </c>
      <c r="B431" s="29">
        <v>633</v>
      </c>
      <c r="C431" s="29">
        <v>2000</v>
      </c>
      <c r="D431" s="29">
        <v>3500</v>
      </c>
      <c r="E431" s="29">
        <v>4000</v>
      </c>
    </row>
    <row r="432" spans="1:5" ht="12.75">
      <c r="A432" s="28" t="s">
        <v>94</v>
      </c>
      <c r="B432" s="29">
        <v>217</v>
      </c>
      <c r="C432" s="29">
        <v>0</v>
      </c>
      <c r="D432" s="29">
        <v>217</v>
      </c>
      <c r="E432" s="29">
        <v>0</v>
      </c>
    </row>
    <row r="433" spans="1:5" ht="12.75">
      <c r="A433" s="28" t="s">
        <v>301</v>
      </c>
      <c r="B433" s="29">
        <v>0</v>
      </c>
      <c r="C433" s="29">
        <v>200</v>
      </c>
      <c r="D433" s="29">
        <v>0</v>
      </c>
      <c r="E433" s="29">
        <v>200</v>
      </c>
    </row>
    <row r="434" spans="1:5" ht="12.75">
      <c r="A434" s="28" t="s">
        <v>302</v>
      </c>
      <c r="B434" s="29">
        <v>118</v>
      </c>
      <c r="C434" s="29">
        <v>100</v>
      </c>
      <c r="D434" s="29">
        <v>118</v>
      </c>
      <c r="E434" s="29">
        <v>100</v>
      </c>
    </row>
    <row r="435" spans="1:5" ht="12.75">
      <c r="A435" s="28" t="s">
        <v>418</v>
      </c>
      <c r="B435" s="29">
        <v>0</v>
      </c>
      <c r="C435" s="29">
        <v>0</v>
      </c>
      <c r="D435" s="29">
        <v>0</v>
      </c>
      <c r="E435" s="29">
        <v>0</v>
      </c>
    </row>
    <row r="436" spans="1:5" ht="12.75">
      <c r="A436" s="28" t="s">
        <v>303</v>
      </c>
      <c r="B436" s="29">
        <v>8770</v>
      </c>
      <c r="C436" s="29">
        <v>10000</v>
      </c>
      <c r="D436" s="29">
        <v>8770</v>
      </c>
      <c r="E436" s="29">
        <v>10000</v>
      </c>
    </row>
    <row r="437" spans="1:5" ht="12.75">
      <c r="A437" s="28" t="s">
        <v>304</v>
      </c>
      <c r="B437" s="29">
        <v>4577</v>
      </c>
      <c r="C437" s="29">
        <v>5000</v>
      </c>
      <c r="D437" s="29">
        <v>4577</v>
      </c>
      <c r="E437" s="29">
        <v>5000</v>
      </c>
    </row>
    <row r="438" spans="1:5" ht="12.75">
      <c r="A438" s="28" t="s">
        <v>456</v>
      </c>
      <c r="B438" s="34">
        <v>3495</v>
      </c>
      <c r="C438" s="29">
        <v>4138</v>
      </c>
      <c r="D438" s="34">
        <v>3495</v>
      </c>
      <c r="E438" s="29">
        <v>4150</v>
      </c>
    </row>
    <row r="439" spans="1:5" ht="12.75">
      <c r="A439" s="26" t="s">
        <v>305</v>
      </c>
      <c r="B439" s="29">
        <f>SUM(B415:B438)</f>
        <v>130696</v>
      </c>
      <c r="C439" s="36">
        <f>SUM(C415:C438)</f>
        <v>113338</v>
      </c>
      <c r="D439" s="29">
        <f>SUM(D415:D438)</f>
        <v>98706</v>
      </c>
      <c r="E439" s="36">
        <f>SUM(E415:E438)</f>
        <v>104350</v>
      </c>
    </row>
    <row r="440" spans="1:5" ht="12.75">
      <c r="A440" s="26"/>
      <c r="B440" s="19"/>
      <c r="C440" s="29"/>
      <c r="D440" s="29"/>
      <c r="E440" s="31"/>
    </row>
    <row r="441" spans="1:5" ht="12.75">
      <c r="A441" s="27" t="s">
        <v>306</v>
      </c>
      <c r="B441" s="19"/>
      <c r="C441" s="31"/>
      <c r="D441" s="31"/>
      <c r="E441" s="31"/>
    </row>
    <row r="442" spans="1:5" ht="12.75">
      <c r="A442" s="28" t="s">
        <v>307</v>
      </c>
      <c r="B442" s="19">
        <v>0</v>
      </c>
      <c r="C442" s="29">
        <v>0</v>
      </c>
      <c r="D442" s="29">
        <v>0</v>
      </c>
      <c r="E442" s="29">
        <v>0</v>
      </c>
    </row>
    <row r="443" spans="1:5" ht="12.75">
      <c r="A443" s="28" t="s">
        <v>308</v>
      </c>
      <c r="B443" s="19">
        <v>0</v>
      </c>
      <c r="C443" s="29">
        <v>0</v>
      </c>
      <c r="D443" s="29">
        <v>0</v>
      </c>
      <c r="E443" s="29">
        <v>0</v>
      </c>
    </row>
    <row r="444" spans="1:5" ht="12.75">
      <c r="A444" s="28" t="s">
        <v>309</v>
      </c>
      <c r="B444" s="19">
        <v>0</v>
      </c>
      <c r="C444" s="29">
        <v>0</v>
      </c>
      <c r="D444" s="29">
        <v>0</v>
      </c>
      <c r="E444" s="29">
        <v>0</v>
      </c>
    </row>
    <row r="445" spans="1:5" ht="12.75">
      <c r="A445" s="28" t="s">
        <v>310</v>
      </c>
      <c r="B445" s="19">
        <v>0</v>
      </c>
      <c r="C445" s="29">
        <v>10000</v>
      </c>
      <c r="D445" s="29">
        <v>0</v>
      </c>
      <c r="E445" s="29"/>
    </row>
    <row r="446" spans="1:5" ht="12.75">
      <c r="A446" s="28" t="s">
        <v>311</v>
      </c>
      <c r="B446" s="19">
        <v>0</v>
      </c>
      <c r="C446" s="29">
        <v>0</v>
      </c>
      <c r="D446" s="29">
        <v>0</v>
      </c>
      <c r="E446" s="29">
        <v>0</v>
      </c>
    </row>
    <row r="447" spans="1:5" ht="12.75">
      <c r="A447" s="28" t="s">
        <v>312</v>
      </c>
      <c r="B447" s="19">
        <v>0</v>
      </c>
      <c r="C447" s="29">
        <v>100000</v>
      </c>
      <c r="D447" s="29">
        <v>0</v>
      </c>
      <c r="E447" s="29">
        <v>100000</v>
      </c>
    </row>
    <row r="448" spans="1:5" ht="12.75">
      <c r="A448" s="28" t="s">
        <v>313</v>
      </c>
      <c r="B448" s="23">
        <v>0</v>
      </c>
      <c r="C448" s="29">
        <v>0</v>
      </c>
      <c r="D448" s="34">
        <v>0</v>
      </c>
      <c r="E448" s="29">
        <v>0</v>
      </c>
    </row>
    <row r="449" spans="1:5" ht="12.75">
      <c r="A449" s="26" t="s">
        <v>314</v>
      </c>
      <c r="B449" s="19">
        <f>SUM(B442:B448)</f>
        <v>0</v>
      </c>
      <c r="C449" s="36">
        <f>SUM(C442:C448)</f>
        <v>110000</v>
      </c>
      <c r="D449" s="29">
        <f>SUM(D442:D448)</f>
        <v>0</v>
      </c>
      <c r="E449" s="36">
        <f>SUM(E442:E448)</f>
        <v>100000</v>
      </c>
    </row>
    <row r="450" spans="1:5" ht="12.75">
      <c r="A450" s="26"/>
      <c r="B450" s="19"/>
      <c r="C450" s="31"/>
      <c r="D450" s="29"/>
      <c r="E450" s="31"/>
    </row>
    <row r="451" spans="1:5" ht="12.75">
      <c r="A451" s="27" t="s">
        <v>315</v>
      </c>
      <c r="B451" s="19"/>
      <c r="C451" s="31"/>
      <c r="D451" s="31"/>
      <c r="E451" s="31"/>
    </row>
    <row r="452" spans="1:5" ht="12.75">
      <c r="A452" s="28" t="s">
        <v>316</v>
      </c>
      <c r="B452" s="23">
        <v>12632</v>
      </c>
      <c r="C452" s="29">
        <v>25000</v>
      </c>
      <c r="D452" s="29">
        <v>9000</v>
      </c>
      <c r="E452" s="29">
        <v>25000</v>
      </c>
    </row>
    <row r="453" spans="1:5" ht="12.75">
      <c r="A453" s="26" t="s">
        <v>317</v>
      </c>
      <c r="B453" s="19">
        <f>B452</f>
        <v>12632</v>
      </c>
      <c r="C453" s="36">
        <f>SUM(C452)</f>
        <v>25000</v>
      </c>
      <c r="D453" s="36">
        <f>SUM(D452)</f>
        <v>9000</v>
      </c>
      <c r="E453" s="36">
        <f>SUM(E452)</f>
        <v>25000</v>
      </c>
    </row>
    <row r="454" spans="1:5" ht="12.75">
      <c r="A454" s="26"/>
      <c r="B454" s="19"/>
      <c r="C454" s="31"/>
      <c r="D454" s="29"/>
      <c r="E454" s="31"/>
    </row>
    <row r="455" spans="1:5" ht="12.75">
      <c r="A455" s="27" t="s">
        <v>318</v>
      </c>
      <c r="B455" s="19"/>
      <c r="C455" s="31"/>
      <c r="D455" s="31"/>
      <c r="E455" s="31"/>
    </row>
    <row r="456" spans="1:5" ht="12.75">
      <c r="A456" s="28" t="s">
        <v>319</v>
      </c>
      <c r="B456" s="29">
        <v>0</v>
      </c>
      <c r="C456" s="42">
        <v>0</v>
      </c>
      <c r="D456" s="29">
        <v>0</v>
      </c>
      <c r="E456" s="42">
        <v>0</v>
      </c>
    </row>
    <row r="457" spans="1:5" ht="12.75">
      <c r="A457" s="28" t="s">
        <v>320</v>
      </c>
      <c r="B457" s="29">
        <v>830</v>
      </c>
      <c r="C457" s="29">
        <v>1000</v>
      </c>
      <c r="D457" s="29">
        <v>1020</v>
      </c>
      <c r="E457" s="29">
        <v>1000</v>
      </c>
    </row>
    <row r="458" spans="1:5" ht="12.75">
      <c r="A458" s="28" t="s">
        <v>321</v>
      </c>
      <c r="B458" s="34">
        <v>927</v>
      </c>
      <c r="C458" s="29">
        <v>600</v>
      </c>
      <c r="D458" s="34">
        <v>800</v>
      </c>
      <c r="E458" s="29">
        <v>800</v>
      </c>
    </row>
    <row r="459" spans="1:5" ht="12.75">
      <c r="A459" s="26" t="s">
        <v>322</v>
      </c>
      <c r="B459" s="29">
        <f>SUM(B456:B458)</f>
        <v>1757</v>
      </c>
      <c r="C459" s="36">
        <f>SUM(C456:C458)</f>
        <v>1600</v>
      </c>
      <c r="D459" s="29">
        <f>SUM(D456:D458)</f>
        <v>1820</v>
      </c>
      <c r="E459" s="36">
        <f>SUM(E456:E458)</f>
        <v>1800</v>
      </c>
    </row>
    <row r="460" spans="1:5" ht="12.75">
      <c r="A460" s="39" t="s">
        <v>323</v>
      </c>
      <c r="B460" s="52">
        <f>B396</f>
        <v>225531</v>
      </c>
      <c r="C460" s="50">
        <f>C396</f>
        <v>285456</v>
      </c>
      <c r="D460" s="50">
        <f>D396</f>
        <v>171625</v>
      </c>
      <c r="E460" s="50">
        <f>E396</f>
        <v>258156</v>
      </c>
    </row>
    <row r="461" spans="1:5" ht="12.75">
      <c r="A461" s="39" t="s">
        <v>324</v>
      </c>
      <c r="B461" s="40">
        <f>SUM(B412+B439+B449+B453+B459)</f>
        <v>158374</v>
      </c>
      <c r="C461" s="40">
        <f>SUM(C412+C439+C449+C453+C459)</f>
        <v>268673</v>
      </c>
      <c r="D461" s="40">
        <f>SUM(D412+D439+D449+D453+D459)</f>
        <v>126143</v>
      </c>
      <c r="E461" s="40">
        <f>SUM(E412+E439+E449+E453+E459)</f>
        <v>257140</v>
      </c>
    </row>
    <row r="462" spans="1:5" ht="13.5" thickBot="1">
      <c r="A462" s="39" t="s">
        <v>264</v>
      </c>
      <c r="B462" s="51">
        <f>SUM(B460-B461)</f>
        <v>67157</v>
      </c>
      <c r="C462" s="51">
        <f>SUM(C460-C461)</f>
        <v>16783</v>
      </c>
      <c r="D462" s="41">
        <f>SUM(D460-D461)</f>
        <v>45482</v>
      </c>
      <c r="E462" s="41">
        <f>SUM(E460-E461)</f>
        <v>1016</v>
      </c>
    </row>
    <row r="463" spans="1:5" ht="13.5" thickTop="1">
      <c r="A463" s="26"/>
      <c r="B463" s="19"/>
      <c r="C463" s="29"/>
      <c r="D463" s="29"/>
      <c r="E463" s="31"/>
    </row>
    <row r="471" spans="2:5" ht="12.75">
      <c r="B471" s="67">
        <v>2011</v>
      </c>
      <c r="C471" s="67">
        <v>2012</v>
      </c>
      <c r="D471" s="67">
        <v>2012</v>
      </c>
      <c r="E471" s="67">
        <v>2013</v>
      </c>
    </row>
    <row r="472" spans="2:5" ht="12.75">
      <c r="B472" s="67" t="s">
        <v>52</v>
      </c>
      <c r="C472" s="67" t="s">
        <v>0</v>
      </c>
      <c r="D472" s="67" t="s">
        <v>1</v>
      </c>
      <c r="E472" s="67" t="s">
        <v>0</v>
      </c>
    </row>
    <row r="473" spans="2:5" ht="12.75">
      <c r="B473" s="68" t="s">
        <v>48</v>
      </c>
      <c r="C473" s="67" t="s">
        <v>2</v>
      </c>
      <c r="D473" s="67" t="s">
        <v>48</v>
      </c>
      <c r="E473" s="67" t="s">
        <v>2</v>
      </c>
    </row>
    <row r="474" spans="1:5" ht="12.75">
      <c r="A474" s="46" t="s">
        <v>326</v>
      </c>
      <c r="B474" s="19"/>
      <c r="C474" s="29"/>
      <c r="D474" s="29"/>
      <c r="E474" s="31"/>
    </row>
    <row r="475" spans="1:5" ht="12.75">
      <c r="A475" s="26" t="s">
        <v>327</v>
      </c>
      <c r="B475" s="19"/>
      <c r="C475" s="31"/>
      <c r="D475" s="31"/>
      <c r="E475" s="31"/>
    </row>
    <row r="476" spans="1:5" ht="12.75">
      <c r="A476" s="27" t="s">
        <v>328</v>
      </c>
      <c r="B476" s="19"/>
      <c r="C476" s="31"/>
      <c r="D476" s="31"/>
      <c r="E476" s="31"/>
    </row>
    <row r="477" spans="1:5" ht="12.75">
      <c r="A477" s="28" t="s">
        <v>328</v>
      </c>
      <c r="B477" s="23">
        <v>0</v>
      </c>
      <c r="C477" s="34">
        <v>160000</v>
      </c>
      <c r="D477" s="35">
        <v>0</v>
      </c>
      <c r="E477" s="34">
        <v>160000</v>
      </c>
    </row>
    <row r="478" spans="1:5" ht="12.75">
      <c r="A478" s="26" t="s">
        <v>329</v>
      </c>
      <c r="B478" s="19">
        <f>B477</f>
        <v>0</v>
      </c>
      <c r="C478" s="29">
        <f>SUM(C477)</f>
        <v>160000</v>
      </c>
      <c r="D478" s="29">
        <f>SUM(D477)</f>
        <v>0</v>
      </c>
      <c r="E478" s="29">
        <f>SUM(E477)</f>
        <v>160000</v>
      </c>
    </row>
    <row r="479" spans="1:5" ht="12.75">
      <c r="A479" s="26"/>
      <c r="B479" s="19"/>
      <c r="C479" s="31"/>
      <c r="D479" s="29"/>
      <c r="E479" s="31"/>
    </row>
    <row r="480" spans="1:5" ht="12.75">
      <c r="A480" s="27" t="s">
        <v>330</v>
      </c>
      <c r="B480" s="19"/>
      <c r="C480" s="31"/>
      <c r="D480" s="31"/>
      <c r="E480" s="31"/>
    </row>
    <row r="481" spans="1:5" ht="12.75">
      <c r="A481" s="28" t="s">
        <v>331</v>
      </c>
      <c r="B481" s="29">
        <v>93500</v>
      </c>
      <c r="C481" s="29">
        <v>105000</v>
      </c>
      <c r="D481" s="29">
        <v>95250</v>
      </c>
      <c r="E481" s="29">
        <v>95000</v>
      </c>
    </row>
    <row r="482" spans="1:5" ht="12.75">
      <c r="A482" s="28" t="s">
        <v>332</v>
      </c>
      <c r="B482" s="29">
        <v>0</v>
      </c>
      <c r="C482" s="29">
        <v>4500</v>
      </c>
      <c r="D482" s="29">
        <v>0</v>
      </c>
      <c r="E482" s="29">
        <v>4500</v>
      </c>
    </row>
    <row r="483" spans="1:5" ht="12.75">
      <c r="A483" s="28" t="s">
        <v>333</v>
      </c>
      <c r="B483" s="29">
        <v>10109</v>
      </c>
      <c r="C483" s="29">
        <v>9000</v>
      </c>
      <c r="D483" s="29">
        <v>9000</v>
      </c>
      <c r="E483" s="29">
        <v>9000</v>
      </c>
    </row>
    <row r="484" spans="1:5" ht="12.75">
      <c r="A484" s="28" t="s">
        <v>334</v>
      </c>
      <c r="B484" s="29">
        <v>0</v>
      </c>
      <c r="C484" s="29">
        <v>0</v>
      </c>
      <c r="D484" s="29">
        <v>0</v>
      </c>
      <c r="E484" s="29">
        <v>0</v>
      </c>
    </row>
    <row r="485" spans="1:5" ht="12.75">
      <c r="A485" s="28" t="s">
        <v>273</v>
      </c>
      <c r="B485" s="29">
        <v>83</v>
      </c>
      <c r="C485" s="29">
        <v>0</v>
      </c>
      <c r="D485" s="29">
        <v>213</v>
      </c>
      <c r="E485" s="29">
        <v>0</v>
      </c>
    </row>
    <row r="486" spans="1:5" ht="12.75">
      <c r="A486" s="28" t="s">
        <v>35</v>
      </c>
      <c r="B486" s="47">
        <v>0</v>
      </c>
      <c r="C486" s="29">
        <v>0</v>
      </c>
      <c r="D486" s="47">
        <v>142</v>
      </c>
      <c r="E486" s="29">
        <v>0</v>
      </c>
    </row>
    <row r="487" spans="1:5" ht="12.75">
      <c r="A487" s="28" t="s">
        <v>447</v>
      </c>
      <c r="B487" s="34">
        <v>25213</v>
      </c>
      <c r="C487" s="29">
        <v>10000</v>
      </c>
      <c r="D487" s="34">
        <v>0</v>
      </c>
      <c r="E487" s="29">
        <v>2000</v>
      </c>
    </row>
    <row r="488" spans="1:5" ht="12.75">
      <c r="A488" s="26" t="s">
        <v>335</v>
      </c>
      <c r="B488" s="29">
        <f>SUM(B481:B487)</f>
        <v>128905</v>
      </c>
      <c r="C488" s="36">
        <f>SUM(C481:C487)</f>
        <v>128500</v>
      </c>
      <c r="D488" s="29">
        <f>SUM(D481:D487)</f>
        <v>104605</v>
      </c>
      <c r="E488" s="36">
        <f>SUM(E481:E487)</f>
        <v>110500</v>
      </c>
    </row>
    <row r="489" spans="1:5" ht="12.75">
      <c r="A489" s="26"/>
      <c r="B489" s="19"/>
      <c r="C489" s="31"/>
      <c r="D489" s="29"/>
      <c r="E489" s="31"/>
    </row>
    <row r="490" spans="1:5" ht="12.75">
      <c r="A490" s="27" t="s">
        <v>336</v>
      </c>
      <c r="B490" s="19"/>
      <c r="C490" s="31"/>
      <c r="D490" s="31"/>
      <c r="E490" s="31"/>
    </row>
    <row r="491" spans="1:5" ht="12.75">
      <c r="A491" s="28" t="s">
        <v>39</v>
      </c>
      <c r="B491" s="29">
        <v>58</v>
      </c>
      <c r="C491" s="29">
        <v>150</v>
      </c>
      <c r="D491" s="29">
        <v>58</v>
      </c>
      <c r="E491" s="29">
        <v>150</v>
      </c>
    </row>
    <row r="492" spans="1:5" ht="12.75">
      <c r="A492" s="28" t="s">
        <v>44</v>
      </c>
      <c r="B492" s="33">
        <v>1435</v>
      </c>
      <c r="C492" s="33">
        <v>1482</v>
      </c>
      <c r="D492" s="33">
        <v>1435</v>
      </c>
      <c r="E492" s="33">
        <v>1482</v>
      </c>
    </row>
    <row r="493" spans="1:5" ht="12.75">
      <c r="A493" s="28" t="s">
        <v>337</v>
      </c>
      <c r="B493" s="29">
        <v>305</v>
      </c>
      <c r="C493" s="29">
        <v>500</v>
      </c>
      <c r="D493" s="29">
        <v>305</v>
      </c>
      <c r="E493" s="29">
        <v>500</v>
      </c>
    </row>
    <row r="494" spans="1:5" ht="12.75">
      <c r="A494" s="28" t="s">
        <v>338</v>
      </c>
      <c r="B494" s="34">
        <v>11461</v>
      </c>
      <c r="C494" s="29">
        <v>0</v>
      </c>
      <c r="D494" s="34">
        <v>8600</v>
      </c>
      <c r="E494" s="29">
        <v>0</v>
      </c>
    </row>
    <row r="495" spans="1:5" ht="12.75">
      <c r="A495" s="26" t="s">
        <v>339</v>
      </c>
      <c r="B495" s="29">
        <f>SUM(B491:B494)</f>
        <v>13259</v>
      </c>
      <c r="C495" s="36">
        <f>SUM(C491:C494)</f>
        <v>2132</v>
      </c>
      <c r="D495" s="29">
        <f>SUM(D491:D494)</f>
        <v>10398</v>
      </c>
      <c r="E495" s="36">
        <f>SUM(E491:E494)</f>
        <v>2132</v>
      </c>
    </row>
    <row r="496" spans="1:5" ht="13.5" thickBot="1">
      <c r="A496" s="39" t="s">
        <v>340</v>
      </c>
      <c r="B496" s="49">
        <f>SUM(B478+B488+B495)</f>
        <v>142164</v>
      </c>
      <c r="C496" s="49">
        <f>SUM(C478+C488+C495)</f>
        <v>290632</v>
      </c>
      <c r="D496" s="49">
        <f>SUM(D478+D488+D495)</f>
        <v>115003</v>
      </c>
      <c r="E496" s="49">
        <f>SUM(E478+E488+E495)</f>
        <v>272632</v>
      </c>
    </row>
    <row r="497" spans="1:5" ht="13.5" thickTop="1">
      <c r="A497" s="26"/>
      <c r="B497" s="19"/>
      <c r="C497" s="29"/>
      <c r="D497" s="29"/>
      <c r="E497" s="31"/>
    </row>
    <row r="498" spans="1:5" ht="12.75">
      <c r="A498" s="27" t="s">
        <v>341</v>
      </c>
      <c r="B498" s="19"/>
      <c r="C498" s="31"/>
      <c r="D498" s="31"/>
      <c r="E498" s="31"/>
    </row>
    <row r="499" spans="1:5" ht="12.75">
      <c r="A499" s="28" t="s">
        <v>59</v>
      </c>
      <c r="B499" s="30">
        <v>0</v>
      </c>
      <c r="C499" s="32">
        <v>320</v>
      </c>
      <c r="D499" s="30">
        <v>0</v>
      </c>
      <c r="E499" s="32">
        <v>360</v>
      </c>
    </row>
    <row r="500" spans="1:5" ht="12.75">
      <c r="A500" s="28" t="s">
        <v>492</v>
      </c>
      <c r="B500" s="29">
        <v>2357</v>
      </c>
      <c r="C500" s="29">
        <v>4120</v>
      </c>
      <c r="D500" s="29">
        <v>4120</v>
      </c>
      <c r="E500" s="29">
        <v>4180</v>
      </c>
    </row>
    <row r="501" spans="1:5" ht="12.75">
      <c r="A501" s="28" t="s">
        <v>493</v>
      </c>
      <c r="B501" s="33">
        <v>1177</v>
      </c>
      <c r="C501" s="33">
        <v>3000</v>
      </c>
      <c r="D501" s="33">
        <v>3000</v>
      </c>
      <c r="E501" s="33">
        <v>3440</v>
      </c>
    </row>
    <row r="502" spans="1:5" ht="12.75">
      <c r="A502" s="28" t="s">
        <v>485</v>
      </c>
      <c r="B502" s="33">
        <v>4264</v>
      </c>
      <c r="C502" s="33">
        <v>3600</v>
      </c>
      <c r="D502" s="33">
        <v>4264</v>
      </c>
      <c r="E502" s="33">
        <v>5200</v>
      </c>
    </row>
    <row r="503" spans="1:5" ht="12.75">
      <c r="A503" s="28" t="s">
        <v>481</v>
      </c>
      <c r="B503" s="33">
        <v>352</v>
      </c>
      <c r="C503" s="33">
        <v>0</v>
      </c>
      <c r="D503" s="33">
        <v>352</v>
      </c>
      <c r="E503" s="33">
        <v>5505</v>
      </c>
    </row>
    <row r="504" spans="1:5" ht="12.75">
      <c r="A504" s="28" t="s">
        <v>342</v>
      </c>
      <c r="B504" s="29">
        <v>0</v>
      </c>
      <c r="C504" s="29">
        <v>0</v>
      </c>
      <c r="D504" s="29">
        <v>0</v>
      </c>
      <c r="E504" s="29">
        <v>0</v>
      </c>
    </row>
    <row r="505" spans="1:5" ht="12.75">
      <c r="A505" s="28" t="s">
        <v>285</v>
      </c>
      <c r="B505" s="29">
        <v>0</v>
      </c>
      <c r="C505" s="29">
        <v>0</v>
      </c>
      <c r="D505" s="29">
        <v>0</v>
      </c>
      <c r="E505" s="29">
        <v>0</v>
      </c>
    </row>
    <row r="506" spans="1:5" ht="12.75">
      <c r="A506" s="28" t="s">
        <v>343</v>
      </c>
      <c r="B506" s="29">
        <v>633</v>
      </c>
      <c r="C506" s="33">
        <v>1430</v>
      </c>
      <c r="D506" s="29">
        <v>1430</v>
      </c>
      <c r="E506" s="33">
        <v>1500</v>
      </c>
    </row>
    <row r="507" spans="1:5" ht="12.75">
      <c r="A507" s="28" t="s">
        <v>63</v>
      </c>
      <c r="B507" s="29">
        <v>184</v>
      </c>
      <c r="C507" s="29">
        <v>165</v>
      </c>
      <c r="D507" s="29">
        <v>165</v>
      </c>
      <c r="E507" s="29">
        <v>170</v>
      </c>
    </row>
    <row r="508" spans="1:5" ht="12.75">
      <c r="A508" s="28" t="s">
        <v>65</v>
      </c>
      <c r="B508" s="33">
        <v>435</v>
      </c>
      <c r="C508" s="33">
        <v>667</v>
      </c>
      <c r="D508" s="33">
        <v>667</v>
      </c>
      <c r="E508" s="33">
        <v>690</v>
      </c>
    </row>
    <row r="509" spans="1:5" ht="12.75">
      <c r="A509" s="28" t="s">
        <v>64</v>
      </c>
      <c r="B509" s="29">
        <v>0</v>
      </c>
      <c r="C509" s="29">
        <v>0</v>
      </c>
      <c r="D509" s="29">
        <v>0</v>
      </c>
      <c r="E509" s="29">
        <v>0</v>
      </c>
    </row>
    <row r="510" spans="1:5" ht="12.75">
      <c r="A510" s="28" t="s">
        <v>344</v>
      </c>
      <c r="B510" s="34">
        <v>187</v>
      </c>
      <c r="C510" s="29">
        <v>564</v>
      </c>
      <c r="D510" s="34">
        <v>564</v>
      </c>
      <c r="E510" s="29">
        <v>564</v>
      </c>
    </row>
    <row r="511" spans="1:5" ht="12.75">
      <c r="A511" s="26" t="s">
        <v>345</v>
      </c>
      <c r="B511" s="29">
        <f>SUM(B499:B510)</f>
        <v>9589</v>
      </c>
      <c r="C511" s="36">
        <f>SUM(C499:C510)</f>
        <v>13866</v>
      </c>
      <c r="D511" s="29">
        <f>SUM(D499:D510)</f>
        <v>14562</v>
      </c>
      <c r="E511" s="36">
        <f>SUM(E499:E510)</f>
        <v>21609</v>
      </c>
    </row>
    <row r="512" spans="1:5" ht="12.75">
      <c r="A512" s="28"/>
      <c r="B512" s="19"/>
      <c r="C512" s="31"/>
      <c r="D512" s="31"/>
      <c r="E512" s="31"/>
    </row>
    <row r="513" spans="1:5" ht="12.75">
      <c r="A513" s="27" t="s">
        <v>346</v>
      </c>
      <c r="B513" s="19"/>
      <c r="C513" s="31"/>
      <c r="D513" s="31"/>
      <c r="E513" s="31"/>
    </row>
    <row r="514" spans="1:5" ht="12.75">
      <c r="A514" s="28" t="s">
        <v>347</v>
      </c>
      <c r="B514" s="29">
        <v>534</v>
      </c>
      <c r="C514" s="29">
        <v>900</v>
      </c>
      <c r="D514" s="29">
        <v>800</v>
      </c>
      <c r="E514" s="29">
        <v>900</v>
      </c>
    </row>
    <row r="515" spans="1:5" ht="12.75">
      <c r="A515" s="28" t="s">
        <v>348</v>
      </c>
      <c r="B515" s="29">
        <v>731</v>
      </c>
      <c r="C515" s="29">
        <v>1000</v>
      </c>
      <c r="D515" s="29">
        <v>1700</v>
      </c>
      <c r="E515" s="29">
        <v>2000</v>
      </c>
    </row>
    <row r="516" spans="1:5" ht="12.75">
      <c r="A516" s="28" t="s">
        <v>349</v>
      </c>
      <c r="B516" s="29">
        <v>469</v>
      </c>
      <c r="C516" s="29">
        <v>1000</v>
      </c>
      <c r="D516" s="29">
        <v>1600</v>
      </c>
      <c r="E516" s="29">
        <v>2000</v>
      </c>
    </row>
    <row r="517" spans="1:5" ht="12.75">
      <c r="A517" s="28" t="s">
        <v>350</v>
      </c>
      <c r="B517" s="29">
        <v>8100</v>
      </c>
      <c r="C517" s="29">
        <v>9200</v>
      </c>
      <c r="D517" s="29">
        <v>9200</v>
      </c>
      <c r="E517" s="29">
        <v>9200</v>
      </c>
    </row>
    <row r="518" spans="1:5" ht="12.75">
      <c r="A518" s="28" t="s">
        <v>351</v>
      </c>
      <c r="B518" s="29">
        <v>0</v>
      </c>
      <c r="C518" s="33">
        <v>0</v>
      </c>
      <c r="D518" s="29">
        <v>0</v>
      </c>
      <c r="E518" s="33">
        <v>0</v>
      </c>
    </row>
    <row r="519" spans="1:5" ht="12.75">
      <c r="A519" s="28" t="s">
        <v>78</v>
      </c>
      <c r="B519" s="29">
        <v>2700</v>
      </c>
      <c r="C519" s="29">
        <v>2700</v>
      </c>
      <c r="D519" s="29">
        <v>2700</v>
      </c>
      <c r="E519" s="29">
        <v>2700</v>
      </c>
    </row>
    <row r="520" spans="1:5" ht="12.75">
      <c r="A520" s="28" t="s">
        <v>352</v>
      </c>
      <c r="B520" s="29">
        <v>100</v>
      </c>
      <c r="C520" s="29">
        <v>100</v>
      </c>
      <c r="D520" s="29">
        <v>100</v>
      </c>
      <c r="E520" s="29">
        <v>100</v>
      </c>
    </row>
    <row r="521" spans="1:5" ht="12.75">
      <c r="A521" s="28" t="s">
        <v>353</v>
      </c>
      <c r="B521" s="29">
        <v>75</v>
      </c>
      <c r="C521" s="29">
        <v>100</v>
      </c>
      <c r="D521" s="29">
        <v>200</v>
      </c>
      <c r="E521" s="29">
        <v>200</v>
      </c>
    </row>
    <row r="522" spans="1:5" ht="12.75">
      <c r="A522" s="28" t="s">
        <v>449</v>
      </c>
      <c r="B522" s="29">
        <v>574</v>
      </c>
      <c r="C522" s="29">
        <v>500</v>
      </c>
      <c r="D522" s="29">
        <v>40</v>
      </c>
      <c r="E522" s="29">
        <v>500</v>
      </c>
    </row>
    <row r="523" spans="1:5" ht="12.75">
      <c r="A523" s="28" t="s">
        <v>466</v>
      </c>
      <c r="B523" s="29">
        <v>2380</v>
      </c>
      <c r="C523" s="29">
        <v>15000</v>
      </c>
      <c r="D523" s="29">
        <v>1600</v>
      </c>
      <c r="E523" s="29">
        <v>12000</v>
      </c>
    </row>
    <row r="524" spans="1:5" ht="12.75">
      <c r="A524" s="28" t="s">
        <v>354</v>
      </c>
      <c r="B524" s="29">
        <v>1281</v>
      </c>
      <c r="C524" s="29">
        <v>500</v>
      </c>
      <c r="D524" s="29">
        <v>1500</v>
      </c>
      <c r="E524" s="29">
        <v>5500</v>
      </c>
    </row>
    <row r="525" spans="1:5" ht="12.75">
      <c r="A525" s="28" t="s">
        <v>355</v>
      </c>
      <c r="B525" s="29">
        <v>650</v>
      </c>
      <c r="C525" s="29">
        <v>9000</v>
      </c>
      <c r="D525" s="29">
        <v>9</v>
      </c>
      <c r="E525" s="29">
        <v>4500</v>
      </c>
    </row>
    <row r="526" spans="1:5" ht="12.75">
      <c r="A526" s="28" t="s">
        <v>356</v>
      </c>
      <c r="B526" s="29">
        <v>390</v>
      </c>
      <c r="C526" s="29">
        <v>1000</v>
      </c>
      <c r="D526" s="29">
        <v>1178</v>
      </c>
      <c r="E526" s="29">
        <v>1000</v>
      </c>
    </row>
    <row r="527" spans="1:5" ht="12.75">
      <c r="A527" s="28" t="s">
        <v>357</v>
      </c>
      <c r="B527" s="29">
        <v>0</v>
      </c>
      <c r="C527" s="29">
        <v>100</v>
      </c>
      <c r="D527" s="29">
        <v>25</v>
      </c>
      <c r="E527" s="29">
        <v>100</v>
      </c>
    </row>
    <row r="528" spans="1:5" ht="12.75">
      <c r="A528" s="28" t="s">
        <v>358</v>
      </c>
      <c r="B528" s="29">
        <v>120</v>
      </c>
      <c r="C528" s="29">
        <v>100</v>
      </c>
      <c r="D528" s="29">
        <v>100</v>
      </c>
      <c r="E528" s="29">
        <v>100</v>
      </c>
    </row>
    <row r="529" spans="1:5" ht="12.75">
      <c r="A529" s="28" t="s">
        <v>418</v>
      </c>
      <c r="B529" s="29">
        <v>0</v>
      </c>
      <c r="C529" s="29">
        <v>0</v>
      </c>
      <c r="D529" s="29">
        <v>0</v>
      </c>
      <c r="E529" s="29">
        <v>0</v>
      </c>
    </row>
    <row r="530" spans="1:5" ht="12.75">
      <c r="A530" s="28" t="s">
        <v>359</v>
      </c>
      <c r="B530" s="29">
        <v>28857</v>
      </c>
      <c r="C530" s="29">
        <v>25000</v>
      </c>
      <c r="D530" s="29">
        <v>24230</v>
      </c>
      <c r="E530" s="29">
        <v>26500</v>
      </c>
    </row>
    <row r="531" spans="1:5" ht="12.75">
      <c r="A531" s="28" t="s">
        <v>457</v>
      </c>
      <c r="B531" s="34">
        <v>3495</v>
      </c>
      <c r="C531" s="29">
        <v>3495</v>
      </c>
      <c r="D531" s="34">
        <v>900</v>
      </c>
      <c r="E531" s="29">
        <v>3495</v>
      </c>
    </row>
    <row r="532" spans="1:5" ht="12.75">
      <c r="A532" s="26" t="s">
        <v>360</v>
      </c>
      <c r="B532" s="29">
        <f>SUM(B514:B531)</f>
        <v>50456</v>
      </c>
      <c r="C532" s="36">
        <f>SUM(C514:C531)</f>
        <v>69695</v>
      </c>
      <c r="D532" s="29">
        <f>SUM(D514:D531)</f>
        <v>45882</v>
      </c>
      <c r="E532" s="36">
        <f>SUM(E514:E531)</f>
        <v>70795</v>
      </c>
    </row>
    <row r="533" spans="1:5" ht="12.75">
      <c r="A533" s="26"/>
      <c r="B533" s="19"/>
      <c r="C533" s="29"/>
      <c r="D533" s="29"/>
      <c r="E533" s="31"/>
    </row>
    <row r="534" spans="1:5" ht="12.75">
      <c r="A534" s="27" t="s">
        <v>361</v>
      </c>
      <c r="B534" s="19"/>
      <c r="C534" s="31"/>
      <c r="D534" s="31"/>
      <c r="E534" s="31"/>
    </row>
    <row r="535" spans="1:5" ht="12.75">
      <c r="A535" s="28" t="s">
        <v>362</v>
      </c>
      <c r="B535" s="19">
        <v>0</v>
      </c>
      <c r="C535" s="29">
        <v>0</v>
      </c>
      <c r="D535" s="29">
        <v>0</v>
      </c>
      <c r="E535" s="29">
        <v>0</v>
      </c>
    </row>
    <row r="536" spans="1:5" ht="12.75">
      <c r="A536" s="28" t="s">
        <v>363</v>
      </c>
      <c r="B536" s="19">
        <v>0</v>
      </c>
      <c r="C536" s="29">
        <v>10000</v>
      </c>
      <c r="D536" s="29">
        <v>0</v>
      </c>
      <c r="E536" s="29">
        <v>10000</v>
      </c>
    </row>
    <row r="537" spans="1:5" ht="12.75">
      <c r="A537" s="28" t="s">
        <v>364</v>
      </c>
      <c r="B537" s="23">
        <v>0</v>
      </c>
      <c r="C537" s="29">
        <v>150000</v>
      </c>
      <c r="D537" s="47">
        <v>0</v>
      </c>
      <c r="E537" s="29">
        <v>150000</v>
      </c>
    </row>
    <row r="538" spans="1:5" ht="12.75">
      <c r="A538" s="26" t="s">
        <v>365</v>
      </c>
      <c r="B538" s="29">
        <f>SUM(B535:B537)</f>
        <v>0</v>
      </c>
      <c r="C538" s="36">
        <f>SUM(C535:C537)</f>
        <v>160000</v>
      </c>
      <c r="D538" s="36">
        <f>SUM(D535:D537)</f>
        <v>0</v>
      </c>
      <c r="E538" s="36">
        <f>SUM(E535:E537)</f>
        <v>160000</v>
      </c>
    </row>
    <row r="539" spans="1:5" ht="12.75">
      <c r="A539" s="26"/>
      <c r="B539" s="19"/>
      <c r="C539" s="31"/>
      <c r="D539" s="29"/>
      <c r="E539" s="31"/>
    </row>
    <row r="540" spans="1:5" ht="12.75">
      <c r="A540" s="27" t="s">
        <v>366</v>
      </c>
      <c r="B540" s="19"/>
      <c r="C540" s="31"/>
      <c r="D540" s="31"/>
      <c r="E540" s="31"/>
    </row>
    <row r="541" spans="1:5" ht="12.75">
      <c r="A541" s="28" t="s">
        <v>367</v>
      </c>
      <c r="B541" s="23">
        <v>11461</v>
      </c>
      <c r="C541" s="29">
        <v>25000</v>
      </c>
      <c r="D541" s="34">
        <v>10500</v>
      </c>
      <c r="E541" s="29">
        <v>18000</v>
      </c>
    </row>
    <row r="542" spans="1:5" ht="12.75">
      <c r="A542" s="26" t="s">
        <v>368</v>
      </c>
      <c r="B542" s="29">
        <f>SUM(B541)</f>
        <v>11461</v>
      </c>
      <c r="C542" s="36">
        <f>SUM(C541)</f>
        <v>25000</v>
      </c>
      <c r="D542" s="29">
        <f>SUM(D541)</f>
        <v>10500</v>
      </c>
      <c r="E542" s="36">
        <f>SUM(E541)</f>
        <v>18000</v>
      </c>
    </row>
    <row r="543" spans="1:5" ht="12.75">
      <c r="A543" s="26"/>
      <c r="B543" s="19"/>
      <c r="C543" s="31"/>
      <c r="D543" s="29"/>
      <c r="E543" s="31"/>
    </row>
    <row r="544" spans="1:5" ht="12.75">
      <c r="A544" s="27" t="s">
        <v>369</v>
      </c>
      <c r="B544" s="19"/>
      <c r="C544" s="31"/>
      <c r="D544" s="31"/>
      <c r="E544" s="31"/>
    </row>
    <row r="545" spans="1:5" ht="12.75">
      <c r="A545" s="28" t="s">
        <v>370</v>
      </c>
      <c r="B545" s="29">
        <v>3080</v>
      </c>
      <c r="C545" s="29">
        <v>1000</v>
      </c>
      <c r="D545" s="29">
        <v>2500</v>
      </c>
      <c r="E545" s="29">
        <v>1000</v>
      </c>
    </row>
    <row r="546" spans="1:5" ht="12.75">
      <c r="A546" s="28" t="s">
        <v>371</v>
      </c>
      <c r="B546" s="29">
        <v>47</v>
      </c>
      <c r="C546" s="29">
        <v>250</v>
      </c>
      <c r="D546" s="29">
        <v>0</v>
      </c>
      <c r="E546" s="29">
        <v>250</v>
      </c>
    </row>
    <row r="547" spans="1:5" ht="12.75">
      <c r="A547" s="28" t="s">
        <v>372</v>
      </c>
      <c r="B547" s="34">
        <v>380</v>
      </c>
      <c r="C547" s="29">
        <v>350</v>
      </c>
      <c r="D547" s="34">
        <v>380</v>
      </c>
      <c r="E547" s="29">
        <v>350</v>
      </c>
    </row>
    <row r="548" spans="1:5" ht="12.75">
      <c r="A548" s="26" t="s">
        <v>373</v>
      </c>
      <c r="B548" s="29">
        <f>SUM(B545:B547)</f>
        <v>3507</v>
      </c>
      <c r="C548" s="36">
        <f>SUM(C545:C547)</f>
        <v>1600</v>
      </c>
      <c r="D548" s="29">
        <f>SUM(D545:D547)</f>
        <v>2880</v>
      </c>
      <c r="E548" s="36">
        <f>SUM(E545:E547)</f>
        <v>1600</v>
      </c>
    </row>
    <row r="549" spans="1:5" ht="12.75">
      <c r="A549" s="39" t="s">
        <v>340</v>
      </c>
      <c r="B549" s="50">
        <f>B496</f>
        <v>142164</v>
      </c>
      <c r="C549" s="50">
        <f>C496</f>
        <v>290632</v>
      </c>
      <c r="D549" s="50">
        <f>D496</f>
        <v>115003</v>
      </c>
      <c r="E549" s="50">
        <f>E496</f>
        <v>272632</v>
      </c>
    </row>
    <row r="550" spans="1:5" ht="12.75">
      <c r="A550" s="39" t="s">
        <v>374</v>
      </c>
      <c r="B550" s="40">
        <f>SUM(B511+B532+B538+B542+B548)</f>
        <v>75013</v>
      </c>
      <c r="C550" s="40">
        <f>SUM(C511+C532+C538+C542+C548)</f>
        <v>270161</v>
      </c>
      <c r="D550" s="40">
        <f>SUM(D511+D532+D538+D542+D548)</f>
        <v>73824</v>
      </c>
      <c r="E550" s="40">
        <f>SUM(E511+E532+E538+E542+E548)</f>
        <v>272004</v>
      </c>
    </row>
    <row r="551" spans="1:5" ht="13.5" thickBot="1">
      <c r="A551" s="39" t="s">
        <v>264</v>
      </c>
      <c r="B551" s="51">
        <f>SUM(B549-B550)</f>
        <v>67151</v>
      </c>
      <c r="C551" s="51">
        <f>SUM(C549-C550)</f>
        <v>20471</v>
      </c>
      <c r="D551" s="41">
        <f>SUM(D549-D550)</f>
        <v>41179</v>
      </c>
      <c r="E551" s="51">
        <f>SUM(E549-E550)</f>
        <v>628</v>
      </c>
    </row>
    <row r="552" spans="1:2" ht="13.5" thickTop="1">
      <c r="A552" s="26"/>
      <c r="B552" s="19"/>
    </row>
    <row r="575" spans="2:5" ht="12.75">
      <c r="B575" s="67">
        <v>2011</v>
      </c>
      <c r="C575" s="67">
        <v>2012</v>
      </c>
      <c r="D575" s="67">
        <v>2012</v>
      </c>
      <c r="E575" s="67">
        <v>2013</v>
      </c>
    </row>
    <row r="576" spans="2:5" ht="12.75">
      <c r="B576" s="67" t="s">
        <v>52</v>
      </c>
      <c r="C576" s="67" t="s">
        <v>0</v>
      </c>
      <c r="D576" s="67" t="s">
        <v>1</v>
      </c>
      <c r="E576" s="67" t="s">
        <v>0</v>
      </c>
    </row>
    <row r="577" spans="2:5" ht="12.75">
      <c r="B577" s="68" t="s">
        <v>48</v>
      </c>
      <c r="C577" s="67" t="s">
        <v>2</v>
      </c>
      <c r="D577" s="67" t="s">
        <v>48</v>
      </c>
      <c r="E577" s="67" t="s">
        <v>2</v>
      </c>
    </row>
    <row r="578" spans="1:5" ht="12.75">
      <c r="A578" s="46" t="s">
        <v>375</v>
      </c>
      <c r="B578" s="19"/>
      <c r="C578" s="55"/>
      <c r="D578" s="55"/>
      <c r="E578" s="55"/>
    </row>
    <row r="579" spans="1:5" ht="12.75">
      <c r="A579" s="46" t="s">
        <v>376</v>
      </c>
      <c r="B579" s="19"/>
      <c r="C579" s="31"/>
      <c r="D579" s="31"/>
      <c r="E579" s="31"/>
    </row>
    <row r="580" spans="1:5" ht="12.75">
      <c r="A580" s="27" t="s">
        <v>377</v>
      </c>
      <c r="B580" s="23">
        <v>5929</v>
      </c>
      <c r="C580" s="29">
        <v>5800</v>
      </c>
      <c r="D580" s="34">
        <v>5929</v>
      </c>
      <c r="E580" s="29">
        <v>5800</v>
      </c>
    </row>
    <row r="581" spans="1:5" ht="12.75">
      <c r="A581" s="26" t="s">
        <v>378</v>
      </c>
      <c r="B581" s="29">
        <f>SUM(B580)</f>
        <v>5929</v>
      </c>
      <c r="C581" s="36">
        <f>SUM(C580)</f>
        <v>5800</v>
      </c>
      <c r="D581" s="29">
        <f>SUM(D580)</f>
        <v>5929</v>
      </c>
      <c r="E581" s="36">
        <f>SUM(E580)</f>
        <v>5800</v>
      </c>
    </row>
    <row r="582" spans="1:5" ht="12.75">
      <c r="A582" s="26"/>
      <c r="B582" s="19"/>
      <c r="C582" s="31"/>
      <c r="D582" s="29"/>
      <c r="E582" s="31"/>
    </row>
    <row r="583" spans="1:5" ht="12.75">
      <c r="A583" s="27" t="s">
        <v>379</v>
      </c>
      <c r="B583" s="19"/>
      <c r="C583" s="31"/>
      <c r="D583" s="31"/>
      <c r="E583" s="31"/>
    </row>
    <row r="584" spans="1:5" ht="12.75">
      <c r="A584" s="26" t="s">
        <v>452</v>
      </c>
      <c r="B584" s="29">
        <v>0</v>
      </c>
      <c r="C584" s="29">
        <v>0</v>
      </c>
      <c r="D584" s="29">
        <v>0</v>
      </c>
      <c r="E584" s="29">
        <v>0</v>
      </c>
    </row>
    <row r="585" spans="1:5" ht="12.75">
      <c r="A585" s="26"/>
      <c r="B585" s="19"/>
      <c r="C585" s="31"/>
      <c r="D585" s="29"/>
      <c r="E585" s="31"/>
    </row>
    <row r="586" spans="1:5" ht="12.75">
      <c r="A586" s="27" t="s">
        <v>380</v>
      </c>
      <c r="B586" s="19"/>
      <c r="C586" s="31"/>
      <c r="D586" s="29"/>
      <c r="E586" s="31"/>
    </row>
    <row r="587" spans="1:5" ht="12.75">
      <c r="A587" s="28" t="s">
        <v>38</v>
      </c>
      <c r="B587" s="19">
        <v>0</v>
      </c>
      <c r="C587" s="29">
        <v>0</v>
      </c>
      <c r="D587" s="29">
        <v>6</v>
      </c>
      <c r="E587" s="29">
        <v>0</v>
      </c>
    </row>
    <row r="588" spans="1:5" ht="12.75">
      <c r="A588" s="28" t="s">
        <v>381</v>
      </c>
      <c r="B588" s="23">
        <v>0</v>
      </c>
      <c r="C588" s="29">
        <v>0</v>
      </c>
      <c r="D588" s="34">
        <v>0</v>
      </c>
      <c r="E588" s="29">
        <v>0</v>
      </c>
    </row>
    <row r="589" spans="1:5" ht="12.75">
      <c r="A589" s="26" t="s">
        <v>382</v>
      </c>
      <c r="B589" s="29">
        <f>SUM(B587:B588)</f>
        <v>0</v>
      </c>
      <c r="C589" s="36">
        <f>SUM(C587:C588)</f>
        <v>0</v>
      </c>
      <c r="D589" s="29">
        <f>SUM(D587:D588)</f>
        <v>6</v>
      </c>
      <c r="E589" s="36">
        <f>SUM(E587:E588)</f>
        <v>0</v>
      </c>
    </row>
    <row r="590" spans="1:5" ht="13.5" thickBot="1">
      <c r="A590" s="39" t="s">
        <v>383</v>
      </c>
      <c r="B590" s="49">
        <f>SUM(B581+B584+B589)</f>
        <v>5929</v>
      </c>
      <c r="C590" s="49">
        <f>SUM(C581+C584+C589)</f>
        <v>5800</v>
      </c>
      <c r="D590" s="49">
        <f>SUM(D581+D584+D589)</f>
        <v>5935</v>
      </c>
      <c r="E590" s="49">
        <f>SUM(E581+E584+E589)</f>
        <v>5800</v>
      </c>
    </row>
    <row r="591" spans="1:5" ht="13.5" thickTop="1">
      <c r="A591" s="26"/>
      <c r="B591" s="19"/>
      <c r="C591" s="31"/>
      <c r="D591" s="29"/>
      <c r="E591" s="31"/>
    </row>
    <row r="592" spans="1:5" ht="12.75">
      <c r="A592" s="46" t="s">
        <v>384</v>
      </c>
      <c r="B592" s="19"/>
      <c r="C592" s="31"/>
      <c r="D592" s="29"/>
      <c r="E592" s="31"/>
    </row>
    <row r="593" spans="1:5" ht="12.75">
      <c r="A593" s="27" t="s">
        <v>385</v>
      </c>
      <c r="B593" s="19"/>
      <c r="C593" s="31"/>
      <c r="D593" s="29"/>
      <c r="E593" s="31"/>
    </row>
    <row r="594" spans="1:5" ht="12.75">
      <c r="A594" s="28" t="s">
        <v>386</v>
      </c>
      <c r="B594" s="29">
        <v>5542</v>
      </c>
      <c r="C594" s="29">
        <v>5200</v>
      </c>
      <c r="D594" s="29">
        <v>5542</v>
      </c>
      <c r="E594" s="29">
        <v>5200</v>
      </c>
    </row>
    <row r="595" spans="1:5" ht="12.75">
      <c r="A595" s="28" t="s">
        <v>387</v>
      </c>
      <c r="B595" s="29">
        <v>423</v>
      </c>
      <c r="C595" s="29">
        <v>413</v>
      </c>
      <c r="D595" s="29">
        <v>423</v>
      </c>
      <c r="E595" s="29">
        <v>413</v>
      </c>
    </row>
    <row r="596" spans="1:5" ht="12.75">
      <c r="A596" s="28" t="s">
        <v>388</v>
      </c>
      <c r="B596" s="29">
        <v>0</v>
      </c>
      <c r="C596" s="29">
        <v>123</v>
      </c>
      <c r="D596" s="29">
        <v>0</v>
      </c>
      <c r="E596" s="29">
        <v>123</v>
      </c>
    </row>
    <row r="597" spans="1:5" ht="12.75">
      <c r="A597" s="28" t="s">
        <v>64</v>
      </c>
      <c r="B597" s="34">
        <v>0</v>
      </c>
      <c r="C597" s="29">
        <v>0</v>
      </c>
      <c r="D597" s="34">
        <v>0</v>
      </c>
      <c r="E597" s="29">
        <v>0</v>
      </c>
    </row>
    <row r="598" spans="1:5" ht="12.75">
      <c r="A598" s="26" t="s">
        <v>389</v>
      </c>
      <c r="B598" s="29">
        <f>SUM(B594:B597)</f>
        <v>5965</v>
      </c>
      <c r="C598" s="36">
        <f>SUM(C594:C597)</f>
        <v>5736</v>
      </c>
      <c r="D598" s="29">
        <f>SUM(D594:D597)</f>
        <v>5965</v>
      </c>
      <c r="E598" s="36">
        <f>SUM(E594:E597)</f>
        <v>5736</v>
      </c>
    </row>
    <row r="599" spans="1:5" ht="12.75">
      <c r="A599" s="27"/>
      <c r="B599" s="31"/>
      <c r="C599" s="31"/>
      <c r="D599" s="31"/>
      <c r="E599" s="31"/>
    </row>
    <row r="600" spans="1:5" ht="12.75">
      <c r="A600" s="28"/>
      <c r="B600" s="29"/>
      <c r="C600" s="31"/>
      <c r="D600" s="29"/>
      <c r="E600" s="31"/>
    </row>
    <row r="601" spans="1:5" ht="12.75">
      <c r="A601" s="27" t="s">
        <v>390</v>
      </c>
      <c r="B601" s="31"/>
      <c r="C601" s="31"/>
      <c r="D601" s="31"/>
      <c r="E601" s="31"/>
    </row>
    <row r="602" spans="1:5" ht="12.75">
      <c r="A602" s="28" t="s">
        <v>444</v>
      </c>
      <c r="B602" s="34">
        <v>0</v>
      </c>
      <c r="C602" s="30">
        <v>0</v>
      </c>
      <c r="D602" s="34">
        <v>0</v>
      </c>
      <c r="E602" s="30">
        <v>0</v>
      </c>
    </row>
    <row r="603" spans="1:5" ht="12.75">
      <c r="A603" s="26" t="s">
        <v>391</v>
      </c>
      <c r="B603" s="29">
        <f>SUM(B602)</f>
        <v>0</v>
      </c>
      <c r="C603" s="36">
        <f>SUM(C602)</f>
        <v>0</v>
      </c>
      <c r="D603" s="29">
        <f>SUM(D602)</f>
        <v>0</v>
      </c>
      <c r="E603" s="36">
        <f>SUM(E602)</f>
        <v>0</v>
      </c>
    </row>
    <row r="604" spans="1:5" ht="12.75">
      <c r="A604" s="28"/>
      <c r="B604" s="31"/>
      <c r="C604" s="31"/>
      <c r="D604" s="31"/>
      <c r="E604" s="31"/>
    </row>
    <row r="605" spans="1:5" ht="12.75">
      <c r="A605" s="27" t="s">
        <v>392</v>
      </c>
      <c r="B605" s="31"/>
      <c r="C605" s="31"/>
      <c r="D605" s="31"/>
      <c r="E605" s="31"/>
    </row>
    <row r="606" spans="1:5" ht="12.75">
      <c r="A606" s="28" t="s">
        <v>393</v>
      </c>
      <c r="B606" s="29">
        <v>0</v>
      </c>
      <c r="C606" s="29">
        <v>0</v>
      </c>
      <c r="D606" s="29">
        <v>0</v>
      </c>
      <c r="E606" s="29">
        <v>0</v>
      </c>
    </row>
    <row r="607" spans="1:5" ht="12.75">
      <c r="A607" s="28" t="s">
        <v>394</v>
      </c>
      <c r="B607" s="29">
        <v>0</v>
      </c>
      <c r="C607" s="29">
        <v>0</v>
      </c>
      <c r="D607" s="29">
        <v>0</v>
      </c>
      <c r="E607" s="29">
        <v>0</v>
      </c>
    </row>
    <row r="608" spans="1:5" ht="12.75">
      <c r="A608" s="28" t="s">
        <v>395</v>
      </c>
      <c r="B608" s="29">
        <v>0</v>
      </c>
      <c r="C608" s="29">
        <v>0</v>
      </c>
      <c r="D608" s="29">
        <v>0</v>
      </c>
      <c r="E608" s="29">
        <v>0</v>
      </c>
    </row>
    <row r="609" spans="1:5" ht="12.75">
      <c r="A609" s="28" t="s">
        <v>396</v>
      </c>
      <c r="B609" s="23">
        <v>0</v>
      </c>
      <c r="C609" s="29">
        <v>0</v>
      </c>
      <c r="D609" s="23">
        <v>0</v>
      </c>
      <c r="E609" s="29">
        <v>0</v>
      </c>
    </row>
    <row r="610" spans="1:5" ht="12.75">
      <c r="A610" s="26" t="s">
        <v>397</v>
      </c>
      <c r="B610" s="29">
        <f>SUM(B606:B609)</f>
        <v>0</v>
      </c>
      <c r="C610" s="36">
        <f>SUM(C606:C609)</f>
        <v>0</v>
      </c>
      <c r="D610" s="29">
        <f>SUM(D606:D609)</f>
        <v>0</v>
      </c>
      <c r="E610" s="36">
        <f>SUM(E606:E609)</f>
        <v>0</v>
      </c>
    </row>
    <row r="611" spans="1:5" ht="12.75">
      <c r="A611" s="26"/>
      <c r="B611" s="29"/>
      <c r="C611" s="31"/>
      <c r="D611" s="29"/>
      <c r="E611" s="31"/>
    </row>
    <row r="612" spans="1:5" ht="12.75">
      <c r="A612" s="27" t="s">
        <v>398</v>
      </c>
      <c r="B612" s="31"/>
      <c r="C612" s="31"/>
      <c r="D612" s="31"/>
      <c r="E612" s="31"/>
    </row>
    <row r="613" spans="1:5" ht="12.75">
      <c r="A613" s="28" t="s">
        <v>237</v>
      </c>
      <c r="B613" s="47">
        <v>0</v>
      </c>
      <c r="C613" s="29">
        <v>0</v>
      </c>
      <c r="D613" s="47">
        <v>0</v>
      </c>
      <c r="E613" s="29">
        <v>0</v>
      </c>
    </row>
    <row r="614" spans="1:5" ht="12.75">
      <c r="A614" s="26" t="s">
        <v>399</v>
      </c>
      <c r="B614" s="36">
        <f>SUM(B613)</f>
        <v>0</v>
      </c>
      <c r="C614" s="36">
        <f>SUM(C613)</f>
        <v>0</v>
      </c>
      <c r="D614" s="36">
        <f>SUM(D613)</f>
        <v>0</v>
      </c>
      <c r="E614" s="36">
        <f>SUM(E613)</f>
        <v>0</v>
      </c>
    </row>
    <row r="615" spans="1:5" ht="12.75">
      <c r="A615" s="28"/>
      <c r="B615" s="31"/>
      <c r="C615" s="31"/>
      <c r="D615" s="31"/>
      <c r="E615" s="31"/>
    </row>
    <row r="616" spans="1:5" ht="12.75">
      <c r="A616" s="39" t="s">
        <v>383</v>
      </c>
      <c r="B616" s="50">
        <f>B590</f>
        <v>5929</v>
      </c>
      <c r="C616" s="50">
        <f>C590</f>
        <v>5800</v>
      </c>
      <c r="D616" s="50">
        <f>D590</f>
        <v>5935</v>
      </c>
      <c r="E616" s="50">
        <f>E590</f>
        <v>5800</v>
      </c>
    </row>
    <row r="617" spans="1:5" ht="12.75">
      <c r="A617" s="39" t="s">
        <v>400</v>
      </c>
      <c r="B617" s="40">
        <f>SUM(B598+B603+B610+B614)</f>
        <v>5965</v>
      </c>
      <c r="C617" s="40">
        <f>SUM(C598+C603+C610+C614)</f>
        <v>5736</v>
      </c>
      <c r="D617" s="40">
        <f>SUM(D598+D603+D610+D614)</f>
        <v>5965</v>
      </c>
      <c r="E617" s="40">
        <f>SUM(E598+E603+E610+E614)</f>
        <v>5736</v>
      </c>
    </row>
    <row r="618" spans="1:5" ht="13.5" thickBot="1">
      <c r="A618" s="39" t="s">
        <v>264</v>
      </c>
      <c r="B618" s="51">
        <f>SUM(B616-B617)</f>
        <v>-36</v>
      </c>
      <c r="C618" s="51">
        <f>SUM(C616-C617)</f>
        <v>64</v>
      </c>
      <c r="D618" s="41">
        <f>SUM(D616-D617)</f>
        <v>-30</v>
      </c>
      <c r="E618" s="51">
        <f>SUM(E616-E617)</f>
        <v>64</v>
      </c>
    </row>
    <row r="619" spans="1:2" ht="13.5" thickTop="1">
      <c r="A619" s="53"/>
      <c r="B619" s="19"/>
    </row>
    <row r="620" spans="1:5" ht="12.75">
      <c r="A620" s="54" t="s">
        <v>401</v>
      </c>
      <c r="B620" s="56">
        <f>SUM(B67+B396+B496+B590)</f>
        <v>1093678</v>
      </c>
      <c r="C620" s="56">
        <f>SUM(C67+C396+C496+C590)</f>
        <v>1707698</v>
      </c>
      <c r="D620" s="56">
        <f>SUM(D67+D396+D496+D590)</f>
        <v>970786</v>
      </c>
      <c r="E620" s="56">
        <f>SUM(E67+E396+E496+E590)</f>
        <v>1271519</v>
      </c>
    </row>
    <row r="621" spans="1:5" ht="12.75">
      <c r="A621" s="54" t="s">
        <v>402</v>
      </c>
      <c r="B621" s="57">
        <f>SUM(B351+B461+B550+B617)</f>
        <v>899019.32</v>
      </c>
      <c r="C621" s="57">
        <f>SUM(C351+C461+C550+C617)</f>
        <v>1680977</v>
      </c>
      <c r="D621" s="57">
        <f>SUM(D351+D461+D550+D617)</f>
        <v>802009</v>
      </c>
      <c r="E621" s="57">
        <f>SUM(E351+E461+E550+E617)</f>
        <v>1248057</v>
      </c>
    </row>
    <row r="622" spans="1:5" ht="12.75">
      <c r="A622" s="54" t="s">
        <v>264</v>
      </c>
      <c r="B622" s="58">
        <f>SUM(B620-B621)</f>
        <v>194658.68000000005</v>
      </c>
      <c r="C622" s="58">
        <f>SUM(C620-C621)</f>
        <v>26721</v>
      </c>
      <c r="D622" s="58">
        <f>SUM(D620-D621)</f>
        <v>168777</v>
      </c>
      <c r="E622" s="58">
        <f>SUM(E620-E621)</f>
        <v>23462</v>
      </c>
    </row>
    <row r="624" spans="1:5" ht="12.75">
      <c r="A624" s="46" t="s">
        <v>403</v>
      </c>
      <c r="B624" s="19"/>
      <c r="C624" s="29"/>
      <c r="D624" s="29"/>
      <c r="E624" s="29"/>
    </row>
    <row r="625" spans="1:5" ht="12.75">
      <c r="A625" s="26"/>
      <c r="B625" s="19" t="s">
        <v>468</v>
      </c>
      <c r="C625" s="29" t="s">
        <v>469</v>
      </c>
      <c r="D625" s="29" t="s">
        <v>470</v>
      </c>
      <c r="E625" s="29" t="s">
        <v>471</v>
      </c>
    </row>
    <row r="626" spans="1:5" ht="12.75">
      <c r="A626" s="46" t="s">
        <v>404</v>
      </c>
      <c r="B626" s="19">
        <v>909487</v>
      </c>
      <c r="C626" s="29">
        <v>957400</v>
      </c>
      <c r="D626" s="66">
        <v>923833</v>
      </c>
      <c r="E626" s="29">
        <f>D630</f>
        <v>1005979</v>
      </c>
    </row>
    <row r="627" spans="1:5" ht="12.75">
      <c r="A627" s="28" t="s">
        <v>405</v>
      </c>
      <c r="B627" s="29">
        <f aca="true" t="shared" si="0" ref="B627:E628">SUM(B350)</f>
        <v>720054</v>
      </c>
      <c r="C627" s="29">
        <f t="shared" si="0"/>
        <v>1125810</v>
      </c>
      <c r="D627" s="29">
        <f t="shared" si="0"/>
        <v>678223</v>
      </c>
      <c r="E627" s="29">
        <f t="shared" si="0"/>
        <v>734931</v>
      </c>
    </row>
    <row r="628" spans="1:5" ht="12.75">
      <c r="A628" s="28" t="s">
        <v>406</v>
      </c>
      <c r="B628" s="47">
        <f t="shared" si="0"/>
        <v>659667.32</v>
      </c>
      <c r="C628" s="47">
        <f t="shared" si="0"/>
        <v>1136407</v>
      </c>
      <c r="D628" s="47">
        <f t="shared" si="0"/>
        <v>596077</v>
      </c>
      <c r="E628" s="47">
        <f t="shared" si="0"/>
        <v>713177</v>
      </c>
    </row>
    <row r="629" spans="1:5" ht="12.75">
      <c r="A629" s="28" t="s">
        <v>472</v>
      </c>
      <c r="B629" s="47">
        <v>-46040.68</v>
      </c>
      <c r="C629" s="47"/>
      <c r="D629" s="47"/>
      <c r="E629" s="47"/>
    </row>
    <row r="630" spans="1:5" ht="13.5" thickBot="1">
      <c r="A630" s="46" t="s">
        <v>407</v>
      </c>
      <c r="B630" s="51">
        <f>SUM(B626+B627-B628+B629)</f>
        <v>923833</v>
      </c>
      <c r="C630" s="51">
        <f>SUM(C626+C627-C628)</f>
        <v>946803</v>
      </c>
      <c r="D630" s="51">
        <f>SUM(D626+D627-D628)</f>
        <v>1005979</v>
      </c>
      <c r="E630" s="51">
        <f>SUM(E626+E627-E628)</f>
        <v>1027733</v>
      </c>
    </row>
    <row r="631" spans="1:5" ht="13.5" thickTop="1">
      <c r="A631" s="46"/>
      <c r="B631" s="19"/>
      <c r="C631" s="29"/>
      <c r="D631" s="29"/>
      <c r="E631" s="29"/>
    </row>
    <row r="632" spans="2:5" ht="12.75">
      <c r="B632" s="19"/>
      <c r="C632" s="31"/>
      <c r="D632" s="31"/>
      <c r="E632" s="31"/>
    </row>
    <row r="633" spans="1:5" ht="12.75">
      <c r="A633" s="46" t="s">
        <v>408</v>
      </c>
      <c r="B633" s="29">
        <v>95005</v>
      </c>
      <c r="C633" s="29">
        <v>131780</v>
      </c>
      <c r="D633" s="66">
        <v>142067</v>
      </c>
      <c r="E633" s="29">
        <f>D637</f>
        <v>187549</v>
      </c>
    </row>
    <row r="634" spans="1:5" ht="12.75">
      <c r="A634" s="59" t="s">
        <v>409</v>
      </c>
      <c r="B634" s="29">
        <f aca="true" t="shared" si="1" ref="B634:E635">SUM(B460)</f>
        <v>225531</v>
      </c>
      <c r="C634" s="29">
        <f t="shared" si="1"/>
        <v>285456</v>
      </c>
      <c r="D634" s="29">
        <f t="shared" si="1"/>
        <v>171625</v>
      </c>
      <c r="E634" s="29">
        <f t="shared" si="1"/>
        <v>258156</v>
      </c>
    </row>
    <row r="635" spans="1:5" ht="12.75">
      <c r="A635" s="59" t="s">
        <v>410</v>
      </c>
      <c r="B635" s="29">
        <f t="shared" si="1"/>
        <v>158374</v>
      </c>
      <c r="C635" s="29">
        <f t="shared" si="1"/>
        <v>268673</v>
      </c>
      <c r="D635" s="29">
        <f t="shared" si="1"/>
        <v>126143</v>
      </c>
      <c r="E635" s="29">
        <f t="shared" si="1"/>
        <v>257140</v>
      </c>
    </row>
    <row r="636" spans="1:5" ht="12.75">
      <c r="A636" s="59" t="s">
        <v>472</v>
      </c>
      <c r="B636" s="29">
        <v>-20095</v>
      </c>
      <c r="C636" s="29"/>
      <c r="D636" s="29"/>
      <c r="E636" s="29"/>
    </row>
    <row r="637" spans="1:5" ht="13.5" thickBot="1">
      <c r="A637" s="46" t="s">
        <v>411</v>
      </c>
      <c r="B637" s="49">
        <f>SUM(B633+B634-B635+B636)</f>
        <v>142067</v>
      </c>
      <c r="C637" s="49">
        <f>SUM(C633+C634-C635)</f>
        <v>148563</v>
      </c>
      <c r="D637" s="49">
        <f>SUM(D633+D634-D635)</f>
        <v>187549</v>
      </c>
      <c r="E637" s="49">
        <f>SUM(E633+E634-E635)</f>
        <v>188565</v>
      </c>
    </row>
    <row r="638" spans="1:5" ht="13.5" thickTop="1">
      <c r="A638" s="46"/>
      <c r="B638" s="19"/>
      <c r="C638" s="29"/>
      <c r="D638" s="29"/>
      <c r="E638" s="29"/>
    </row>
    <row r="639" spans="2:5" ht="12.75">
      <c r="B639" s="19"/>
      <c r="C639" s="31"/>
      <c r="D639" s="31"/>
      <c r="E639" s="31"/>
    </row>
    <row r="640" spans="1:5" ht="12.75">
      <c r="A640" s="46" t="s">
        <v>412</v>
      </c>
      <c r="B640" s="29">
        <v>2224</v>
      </c>
      <c r="C640" s="29">
        <v>50933</v>
      </c>
      <c r="D640" s="66">
        <v>54907</v>
      </c>
      <c r="E640" s="29">
        <f>D644</f>
        <v>96086</v>
      </c>
    </row>
    <row r="641" spans="1:5" ht="12.75">
      <c r="A641" t="s">
        <v>405</v>
      </c>
      <c r="B641" s="29">
        <f aca="true" t="shared" si="2" ref="B641:E642">SUM(B549)</f>
        <v>142164</v>
      </c>
      <c r="C641" s="29">
        <f t="shared" si="2"/>
        <v>290632</v>
      </c>
      <c r="D641" s="29">
        <f t="shared" si="2"/>
        <v>115003</v>
      </c>
      <c r="E641" s="29">
        <f t="shared" si="2"/>
        <v>272632</v>
      </c>
    </row>
    <row r="642" spans="1:5" ht="12.75">
      <c r="A642" t="s">
        <v>406</v>
      </c>
      <c r="B642" s="29">
        <f t="shared" si="2"/>
        <v>75013</v>
      </c>
      <c r="C642" s="29">
        <f t="shared" si="2"/>
        <v>270161</v>
      </c>
      <c r="D642" s="29">
        <f t="shared" si="2"/>
        <v>73824</v>
      </c>
      <c r="E642" s="29">
        <f t="shared" si="2"/>
        <v>272004</v>
      </c>
    </row>
    <row r="643" spans="1:5" ht="12.75">
      <c r="A643" t="s">
        <v>472</v>
      </c>
      <c r="B643" s="29">
        <v>-14468</v>
      </c>
      <c r="C643" s="29"/>
      <c r="D643" s="29"/>
      <c r="E643" s="29"/>
    </row>
    <row r="644" spans="1:5" ht="13.5" thickBot="1">
      <c r="A644" s="46" t="s">
        <v>413</v>
      </c>
      <c r="B644" s="51">
        <f>SUM(B640+B641-B642+B643)</f>
        <v>54907</v>
      </c>
      <c r="C644" s="51">
        <f>SUM(C640+C641-C642)</f>
        <v>71404</v>
      </c>
      <c r="D644" s="51">
        <f>SUM(D640+D641-D642)</f>
        <v>96086</v>
      </c>
      <c r="E644" s="51">
        <f>SUM(E640+E641-E642)</f>
        <v>96714</v>
      </c>
    </row>
    <row r="645" spans="1:5" ht="13.5" thickTop="1">
      <c r="A645" s="46"/>
      <c r="B645" s="19"/>
      <c r="C645" s="29"/>
      <c r="D645" s="29"/>
      <c r="E645" s="29"/>
    </row>
    <row r="646" spans="2:5" ht="12.75">
      <c r="B646" s="19"/>
      <c r="C646" s="31"/>
      <c r="D646" s="31"/>
      <c r="E646" s="31"/>
    </row>
    <row r="647" spans="1:5" ht="12.75">
      <c r="A647" s="46" t="s">
        <v>414</v>
      </c>
      <c r="B647" s="29">
        <v>4928</v>
      </c>
      <c r="C647" s="29">
        <v>5040</v>
      </c>
      <c r="D647" s="66">
        <v>4891</v>
      </c>
      <c r="E647" s="29">
        <f>D650</f>
        <v>4861</v>
      </c>
    </row>
    <row r="648" spans="1:5" ht="12.75">
      <c r="A648" s="28" t="s">
        <v>415</v>
      </c>
      <c r="B648" s="29">
        <f aca="true" t="shared" si="3" ref="B648:E649">SUM(B616)</f>
        <v>5929</v>
      </c>
      <c r="C648" s="29">
        <f t="shared" si="3"/>
        <v>5800</v>
      </c>
      <c r="D648" s="29">
        <f t="shared" si="3"/>
        <v>5935</v>
      </c>
      <c r="E648" s="29">
        <f t="shared" si="3"/>
        <v>5800</v>
      </c>
    </row>
    <row r="649" spans="1:5" ht="12.75">
      <c r="A649" s="28" t="s">
        <v>416</v>
      </c>
      <c r="B649" s="34">
        <f t="shared" si="3"/>
        <v>5965</v>
      </c>
      <c r="C649" s="34">
        <f t="shared" si="3"/>
        <v>5736</v>
      </c>
      <c r="D649" s="34">
        <f t="shared" si="3"/>
        <v>5965</v>
      </c>
      <c r="E649" s="34">
        <f t="shared" si="3"/>
        <v>5736</v>
      </c>
    </row>
    <row r="650" spans="1:5" ht="13.5" thickBot="1">
      <c r="A650" s="46" t="s">
        <v>417</v>
      </c>
      <c r="B650" s="51">
        <f>SUM(B647+B648-B649)</f>
        <v>4892</v>
      </c>
      <c r="C650" s="51">
        <f>SUM(C647+C648-C649)</f>
        <v>5104</v>
      </c>
      <c r="D650" s="51">
        <f>SUM(D647+D648-D649)</f>
        <v>4861</v>
      </c>
      <c r="E650" s="51">
        <f>SUM(E647+E648-E649)</f>
        <v>4925</v>
      </c>
    </row>
    <row r="651" ht="13.5" thickTop="1"/>
    <row r="653" ht="12.75">
      <c r="A653" s="65" t="s">
        <v>473</v>
      </c>
    </row>
    <row r="667" ht="12.75">
      <c r="A667" s="46" t="s">
        <v>419</v>
      </c>
    </row>
    <row r="668" spans="1:5" ht="12.75">
      <c r="A668" s="26"/>
      <c r="B668" s="19" t="s">
        <v>468</v>
      </c>
      <c r="C668" s="29" t="s">
        <v>469</v>
      </c>
      <c r="D668" s="29" t="s">
        <v>470</v>
      </c>
      <c r="E668" s="29" t="s">
        <v>471</v>
      </c>
    </row>
    <row r="669" spans="1:5" ht="12.75">
      <c r="A669" s="46" t="s">
        <v>404</v>
      </c>
      <c r="B669" s="19">
        <v>874361</v>
      </c>
      <c r="C669" s="29">
        <v>1126491</v>
      </c>
      <c r="D669" s="66">
        <v>1019218</v>
      </c>
      <c r="E669" s="29">
        <f>D673</f>
        <v>1101364</v>
      </c>
    </row>
    <row r="670" spans="1:5" ht="12.75">
      <c r="A670" s="28" t="s">
        <v>405</v>
      </c>
      <c r="B670" s="19">
        <f>+B350</f>
        <v>720054</v>
      </c>
      <c r="C670" s="19">
        <f>+C350</f>
        <v>1125810</v>
      </c>
      <c r="D670" s="19">
        <f>+D350</f>
        <v>678223</v>
      </c>
      <c r="E670" s="19">
        <f>+E350</f>
        <v>734931</v>
      </c>
    </row>
    <row r="671" spans="1:5" ht="12.75">
      <c r="A671" s="28" t="s">
        <v>406</v>
      </c>
      <c r="B671" s="19">
        <f>B351</f>
        <v>659667.32</v>
      </c>
      <c r="C671" s="19">
        <f>C351</f>
        <v>1136407</v>
      </c>
      <c r="D671" s="19">
        <f>D351</f>
        <v>596077</v>
      </c>
      <c r="E671" s="19">
        <f>E351</f>
        <v>713177</v>
      </c>
    </row>
    <row r="672" spans="1:5" ht="12.75">
      <c r="A672" s="28" t="s">
        <v>472</v>
      </c>
      <c r="B672" s="19">
        <v>84471</v>
      </c>
      <c r="C672" s="19"/>
      <c r="D672" s="19"/>
      <c r="E672" s="19"/>
    </row>
    <row r="673" spans="1:5" ht="13.5" thickBot="1">
      <c r="A673" s="46" t="s">
        <v>407</v>
      </c>
      <c r="B673" s="51">
        <f>SUM(B669+B670-B671+B672)</f>
        <v>1019218.68</v>
      </c>
      <c r="C673" s="51">
        <f>SUM(C669+C670-C671)</f>
        <v>1115894</v>
      </c>
      <c r="D673" s="51">
        <f>SUM(D669+D670-D671)</f>
        <v>1101364</v>
      </c>
      <c r="E673" s="51">
        <f>SUM(E669+E670-E671)</f>
        <v>1123118</v>
      </c>
    </row>
    <row r="674" spans="1:5" ht="13.5" thickTop="1">
      <c r="A674" s="46" t="s">
        <v>420</v>
      </c>
      <c r="B674" s="19"/>
      <c r="C674" s="48"/>
      <c r="D674" s="48" t="s">
        <v>426</v>
      </c>
      <c r="E674" s="60">
        <v>34980</v>
      </c>
    </row>
    <row r="675" spans="1:5" ht="12.75">
      <c r="A675" s="46"/>
      <c r="B675" s="19"/>
      <c r="C675" s="48"/>
      <c r="D675" s="48"/>
      <c r="E675" s="60"/>
    </row>
    <row r="676" spans="1:5" ht="12.75">
      <c r="A676" s="46"/>
      <c r="B676" s="19"/>
      <c r="C676" s="48"/>
      <c r="D676" s="48" t="s">
        <v>427</v>
      </c>
      <c r="E676" s="60">
        <v>1385</v>
      </c>
    </row>
    <row r="677" spans="1:5" ht="12.75">
      <c r="A677" s="46"/>
      <c r="B677" s="19"/>
      <c r="C677" s="48"/>
      <c r="D677" s="48"/>
      <c r="E677" s="60"/>
    </row>
    <row r="678" spans="2:5" ht="12.75">
      <c r="B678" s="19"/>
      <c r="C678" s="48"/>
      <c r="D678" s="48"/>
      <c r="E678" s="48"/>
    </row>
    <row r="679" spans="1:5" ht="12.75">
      <c r="A679" s="46" t="s">
        <v>421</v>
      </c>
      <c r="B679" s="19">
        <v>1106789</v>
      </c>
      <c r="C679" s="29">
        <v>1126952</v>
      </c>
      <c r="D679" s="66">
        <v>1137585</v>
      </c>
      <c r="E679" s="29">
        <f>D685</f>
        <v>1183067</v>
      </c>
    </row>
    <row r="680" spans="1:5" ht="12.75">
      <c r="A680" s="59" t="s">
        <v>409</v>
      </c>
      <c r="B680" s="19">
        <f aca="true" t="shared" si="4" ref="B680:E681">B460</f>
        <v>225531</v>
      </c>
      <c r="C680" s="19">
        <f t="shared" si="4"/>
        <v>285456</v>
      </c>
      <c r="D680" s="19">
        <f t="shared" si="4"/>
        <v>171625</v>
      </c>
      <c r="E680" s="19">
        <f t="shared" si="4"/>
        <v>258156</v>
      </c>
    </row>
    <row r="681" spans="1:5" ht="12.75">
      <c r="A681" s="59" t="s">
        <v>410</v>
      </c>
      <c r="B681" s="19">
        <f t="shared" si="4"/>
        <v>158374</v>
      </c>
      <c r="C681" s="19">
        <f t="shared" si="4"/>
        <v>268673</v>
      </c>
      <c r="D681" s="19">
        <f t="shared" si="4"/>
        <v>126143</v>
      </c>
      <c r="E681" s="19">
        <f t="shared" si="4"/>
        <v>257140</v>
      </c>
    </row>
    <row r="682" spans="1:5" ht="12.75">
      <c r="A682" s="59" t="s">
        <v>472</v>
      </c>
      <c r="B682" s="19">
        <v>-36361</v>
      </c>
      <c r="C682" s="29"/>
      <c r="D682" s="29"/>
      <c r="E682" s="29"/>
    </row>
    <row r="683" spans="1:5" ht="12.75">
      <c r="A683" s="59" t="s">
        <v>422</v>
      </c>
      <c r="B683" s="19"/>
      <c r="C683" s="29"/>
      <c r="D683" s="29"/>
      <c r="E683" s="29"/>
    </row>
    <row r="684" spans="2:5" ht="12.75">
      <c r="B684" s="19"/>
      <c r="C684" s="34"/>
      <c r="D684" s="34"/>
      <c r="E684" s="34"/>
    </row>
    <row r="685" spans="1:5" ht="13.5" thickBot="1">
      <c r="A685" s="46" t="s">
        <v>423</v>
      </c>
      <c r="B685" s="51">
        <f>SUM(B679+B680-B681+B682+B683+B684)</f>
        <v>1137585</v>
      </c>
      <c r="C685" s="51">
        <f>SUM(C679+C680-C681+C682+C683+C684)</f>
        <v>1143735</v>
      </c>
      <c r="D685" s="51">
        <f>SUM(D679+D680-D681+D682+D683+D684)</f>
        <v>1183067</v>
      </c>
      <c r="E685" s="51">
        <f>SUM(E679+E680-E681+E682+E683+E684)</f>
        <v>1184083</v>
      </c>
    </row>
    <row r="686" spans="2:5" ht="13.5" thickTop="1">
      <c r="B686" s="19"/>
      <c r="C686" s="31"/>
      <c r="D686" s="31"/>
      <c r="E686" s="31"/>
    </row>
    <row r="687" spans="1:5" ht="12.75">
      <c r="A687" s="46" t="s">
        <v>424</v>
      </c>
      <c r="B687" s="19">
        <v>514627</v>
      </c>
      <c r="C687" s="29">
        <v>524435</v>
      </c>
      <c r="D687" s="66">
        <v>558538</v>
      </c>
      <c r="E687" s="29">
        <f>D692</f>
        <v>599717</v>
      </c>
    </row>
    <row r="688" spans="1:5" ht="12.75">
      <c r="A688" t="s">
        <v>405</v>
      </c>
      <c r="B688" s="19">
        <f aca="true" t="shared" si="5" ref="B688:E689">B549</f>
        <v>142164</v>
      </c>
      <c r="C688" s="19">
        <f t="shared" si="5"/>
        <v>290632</v>
      </c>
      <c r="D688" s="19">
        <f t="shared" si="5"/>
        <v>115003</v>
      </c>
      <c r="E688" s="19">
        <f t="shared" si="5"/>
        <v>272632</v>
      </c>
    </row>
    <row r="689" spans="1:5" ht="12.75">
      <c r="A689" t="s">
        <v>406</v>
      </c>
      <c r="B689" s="19">
        <f t="shared" si="5"/>
        <v>75013</v>
      </c>
      <c r="C689" s="19">
        <f t="shared" si="5"/>
        <v>270161</v>
      </c>
      <c r="D689" s="19">
        <f t="shared" si="5"/>
        <v>73824</v>
      </c>
      <c r="E689" s="19">
        <f t="shared" si="5"/>
        <v>272004</v>
      </c>
    </row>
    <row r="690" spans="1:5" ht="12.75">
      <c r="A690" s="59" t="s">
        <v>472</v>
      </c>
      <c r="B690" s="19">
        <v>-23240</v>
      </c>
      <c r="C690" s="29"/>
      <c r="D690" s="29"/>
      <c r="E690" s="29"/>
    </row>
    <row r="691" spans="1:5" ht="12.75">
      <c r="A691" s="59" t="s">
        <v>422</v>
      </c>
      <c r="B691" s="23"/>
      <c r="C691" s="34"/>
      <c r="D691" s="34"/>
      <c r="E691" s="34"/>
    </row>
    <row r="692" spans="1:5" ht="13.5" thickBot="1">
      <c r="A692" s="46" t="s">
        <v>425</v>
      </c>
      <c r="B692" s="49">
        <f>SUM(B687+B688-B689+B690+B691)</f>
        <v>558538</v>
      </c>
      <c r="C692" s="49">
        <f>SUM(C687+C688-C689+C690+C691)</f>
        <v>544906</v>
      </c>
      <c r="D692" s="49">
        <f>SUM(D687+D688-D689+D690+D691)</f>
        <v>599717</v>
      </c>
      <c r="E692" s="49">
        <f>SUM(E687+E688-E689+E690+E691)</f>
        <v>600345</v>
      </c>
    </row>
    <row r="693" spans="1:5" ht="13.5" thickTop="1">
      <c r="A693" s="46" t="s">
        <v>420</v>
      </c>
      <c r="B693" s="19"/>
      <c r="C693" s="31"/>
      <c r="D693" s="29" t="s">
        <v>337</v>
      </c>
      <c r="E693" s="61">
        <v>150</v>
      </c>
    </row>
    <row r="694" spans="2:5" ht="12.75">
      <c r="B694" s="19"/>
      <c r="C694" s="31"/>
      <c r="D694" s="31"/>
      <c r="E694" s="31"/>
    </row>
    <row r="695" spans="1:5" ht="12.75">
      <c r="A695" s="46" t="s">
        <v>414</v>
      </c>
      <c r="B695" s="19">
        <v>4927</v>
      </c>
      <c r="C695" s="29">
        <v>4901</v>
      </c>
      <c r="D695" s="66">
        <v>4891</v>
      </c>
      <c r="E695" s="29">
        <f>D698</f>
        <v>4861</v>
      </c>
    </row>
    <row r="696" spans="1:5" ht="12.75">
      <c r="A696" s="28" t="s">
        <v>415</v>
      </c>
      <c r="B696" s="19">
        <f aca="true" t="shared" si="6" ref="B696:E697">B616</f>
        <v>5929</v>
      </c>
      <c r="C696" s="19">
        <f t="shared" si="6"/>
        <v>5800</v>
      </c>
      <c r="D696" s="19">
        <f t="shared" si="6"/>
        <v>5935</v>
      </c>
      <c r="E696" s="19">
        <f t="shared" si="6"/>
        <v>5800</v>
      </c>
    </row>
    <row r="697" spans="1:5" ht="12.75">
      <c r="A697" s="28" t="s">
        <v>416</v>
      </c>
      <c r="B697" s="19">
        <f t="shared" si="6"/>
        <v>5965</v>
      </c>
      <c r="C697" s="19">
        <f t="shared" si="6"/>
        <v>5736</v>
      </c>
      <c r="D697" s="19">
        <f t="shared" si="6"/>
        <v>5965</v>
      </c>
      <c r="E697" s="19">
        <f t="shared" si="6"/>
        <v>5736</v>
      </c>
    </row>
    <row r="698" spans="1:5" ht="13.5" thickBot="1">
      <c r="A698" s="46" t="s">
        <v>417</v>
      </c>
      <c r="B698" s="51">
        <f>SUM(B695+B696-B697)</f>
        <v>4891</v>
      </c>
      <c r="C698" s="51">
        <f>SUM(C695+C696-C697)</f>
        <v>4965</v>
      </c>
      <c r="D698" s="51">
        <f>SUM(D695+D696-D697)</f>
        <v>4861</v>
      </c>
      <c r="E698" s="51">
        <f>SUM(E695+E696-E697)</f>
        <v>4925</v>
      </c>
    </row>
    <row r="699" ht="13.5" thickTop="1"/>
    <row r="701" ht="12.75">
      <c r="A701" s="65" t="s">
        <v>476</v>
      </c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&amp;C&amp;"Arial,Bold"&amp;12TOWN OF COLLBRAN 2013 BUDGETS</oddHeader>
    <oddFooter xml:space="preserve">&amp;C                                             </oddFooter>
  </headerFooter>
  <rowBreaks count="4" manualBreakCount="4">
    <brk id="155" max="255" man="1"/>
    <brk id="310" max="255" man="1"/>
    <brk id="622" max="255" man="1"/>
    <brk id="6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1.421875" style="0" customWidth="1"/>
    <col min="2" max="2" width="10.8515625" style="0" customWidth="1"/>
    <col min="3" max="3" width="13.7109375" style="0" customWidth="1"/>
    <col min="4" max="4" width="11.8515625" style="0" customWidth="1"/>
    <col min="7" max="7" width="12.00390625" style="0" customWidth="1"/>
    <col min="8" max="8" width="11.421875" style="0" customWidth="1"/>
    <col min="9" max="9" width="12.8515625" style="0" customWidth="1"/>
    <col min="10" max="10" width="11.140625" style="0" customWidth="1"/>
    <col min="11" max="11" width="10.421875" style="0" customWidth="1"/>
    <col min="12" max="12" width="9.8515625" style="0" customWidth="1"/>
    <col min="13" max="13" width="11.140625" style="0" customWidth="1"/>
  </cols>
  <sheetData>
    <row r="1" spans="1:13" ht="15.75">
      <c r="A1" s="71" t="s">
        <v>494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5.75">
      <c r="A2" s="73"/>
      <c r="B2" s="74">
        <v>2012</v>
      </c>
      <c r="C2" s="75" t="s">
        <v>495</v>
      </c>
      <c r="D2" s="76" t="s">
        <v>496</v>
      </c>
      <c r="E2" s="76" t="s">
        <v>497</v>
      </c>
      <c r="F2" s="77" t="s">
        <v>498</v>
      </c>
      <c r="G2" s="78" t="s">
        <v>499</v>
      </c>
      <c r="H2" s="77" t="s">
        <v>500</v>
      </c>
      <c r="I2" s="77" t="s">
        <v>501</v>
      </c>
      <c r="J2" s="79" t="s">
        <v>502</v>
      </c>
      <c r="K2" s="76" t="s">
        <v>503</v>
      </c>
      <c r="L2" s="76" t="s">
        <v>504</v>
      </c>
      <c r="M2" s="76" t="s">
        <v>505</v>
      </c>
    </row>
    <row r="3" spans="1:13" ht="15.75">
      <c r="A3" s="87" t="s">
        <v>531</v>
      </c>
      <c r="B3" s="74" t="s">
        <v>506</v>
      </c>
      <c r="C3" s="80">
        <v>1.025</v>
      </c>
      <c r="D3" s="76" t="s">
        <v>507</v>
      </c>
      <c r="E3" s="76" t="s">
        <v>508</v>
      </c>
      <c r="F3" s="72"/>
      <c r="G3" s="72"/>
      <c r="H3" s="72"/>
      <c r="I3" s="72"/>
      <c r="J3" s="72"/>
      <c r="K3" s="76" t="s">
        <v>509</v>
      </c>
      <c r="L3" s="76" t="s">
        <v>509</v>
      </c>
      <c r="M3" s="72"/>
    </row>
    <row r="4" spans="1:13" ht="15.75">
      <c r="A4" s="73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.75">
      <c r="A5" s="77" t="s">
        <v>530</v>
      </c>
      <c r="B5" s="72">
        <v>0</v>
      </c>
      <c r="C5" s="72">
        <f>(B5)*($C$3)</f>
        <v>0</v>
      </c>
      <c r="D5" s="72">
        <f>(0.6)*(C5)</f>
        <v>0</v>
      </c>
      <c r="E5" s="72"/>
      <c r="F5" s="72"/>
      <c r="G5" s="72"/>
      <c r="H5" s="72"/>
      <c r="I5" s="72"/>
      <c r="J5" s="72"/>
      <c r="K5" s="72">
        <f>(C5*0.2)</f>
        <v>0</v>
      </c>
      <c r="L5" s="72">
        <f>(C5*0.2)</f>
        <v>0</v>
      </c>
      <c r="M5" s="72">
        <f>SUM(D5:L5)</f>
        <v>0</v>
      </c>
    </row>
    <row r="6" spans="1:13" ht="15.75">
      <c r="A6" s="77" t="s">
        <v>511</v>
      </c>
      <c r="B6" s="72">
        <v>25000</v>
      </c>
      <c r="C6" s="72">
        <f aca="true" t="shared" si="0" ref="C6:C12">(B6)*($C$3)</f>
        <v>25624.999999999996</v>
      </c>
      <c r="D6" s="72">
        <f>(0.6)*(C6)</f>
        <v>15374.999999999996</v>
      </c>
      <c r="E6" s="72"/>
      <c r="F6" s="72">
        <f>(C6)*(0.1)</f>
        <v>2562.5</v>
      </c>
      <c r="G6" s="72"/>
      <c r="H6" s="72"/>
      <c r="I6" s="72"/>
      <c r="J6" s="72"/>
      <c r="K6" s="72">
        <f>(C6*0.15)</f>
        <v>3843.749999999999</v>
      </c>
      <c r="L6" s="72">
        <f>(C6*0.15)</f>
        <v>3843.749999999999</v>
      </c>
      <c r="M6" s="72">
        <f>SUM(D6:L6)</f>
        <v>25624.999999999996</v>
      </c>
    </row>
    <row r="7" spans="1:13" ht="15.75">
      <c r="A7" s="77" t="s">
        <v>512</v>
      </c>
      <c r="B7" s="72">
        <v>35805</v>
      </c>
      <c r="C7" s="72">
        <f>(B7)*($C$3)</f>
        <v>36700.125</v>
      </c>
      <c r="D7" s="72">
        <f>(0.7)*(C7)</f>
        <v>25690.087499999998</v>
      </c>
      <c r="E7" s="72"/>
      <c r="F7" s="72"/>
      <c r="G7" s="72"/>
      <c r="H7" s="72"/>
      <c r="I7" s="72"/>
      <c r="J7" s="72"/>
      <c r="K7" s="72">
        <f>(C7*0.15)</f>
        <v>5505.01875</v>
      </c>
      <c r="L7" s="72">
        <f>(C7*0.15)</f>
        <v>5505.01875</v>
      </c>
      <c r="M7" s="72">
        <f>SUM(D7:L7)</f>
        <v>36700.125</v>
      </c>
    </row>
    <row r="8" spans="1:13" ht="15.75">
      <c r="A8" s="77" t="s">
        <v>513</v>
      </c>
      <c r="B8" s="72">
        <v>51876</v>
      </c>
      <c r="C8" s="72">
        <f t="shared" si="0"/>
        <v>53172.899999999994</v>
      </c>
      <c r="D8" s="72"/>
      <c r="E8" s="72"/>
      <c r="F8" s="72"/>
      <c r="G8" s="72"/>
      <c r="H8" s="72">
        <f>(C8)</f>
        <v>53172.899999999994</v>
      </c>
      <c r="I8" s="72"/>
      <c r="J8" s="72"/>
      <c r="K8" s="72"/>
      <c r="L8" s="72"/>
      <c r="M8" s="72">
        <f>SUM(D8:L8)</f>
        <v>53172.899999999994</v>
      </c>
    </row>
    <row r="9" spans="1:13" ht="15.75">
      <c r="A9" s="77" t="s">
        <v>514</v>
      </c>
      <c r="B9" s="72">
        <v>0</v>
      </c>
      <c r="C9" s="72">
        <f t="shared" si="0"/>
        <v>0</v>
      </c>
      <c r="D9" s="72"/>
      <c r="E9" s="72"/>
      <c r="F9" s="72"/>
      <c r="G9" s="72"/>
      <c r="H9" s="72">
        <f>(C9)</f>
        <v>0</v>
      </c>
      <c r="I9" s="72"/>
      <c r="J9" s="78"/>
      <c r="K9" s="72"/>
      <c r="L9" s="72"/>
      <c r="M9" s="72">
        <f>SUM(D9:L9)</f>
        <v>0</v>
      </c>
    </row>
    <row r="10" spans="1:13" ht="15.75">
      <c r="A10" s="77" t="s">
        <v>528</v>
      </c>
      <c r="B10" s="72">
        <v>41200</v>
      </c>
      <c r="C10" s="72">
        <f t="shared" si="0"/>
        <v>42229.99999999999</v>
      </c>
      <c r="D10" s="72"/>
      <c r="E10" s="72">
        <f>(0.65*C10)</f>
        <v>27449.499999999996</v>
      </c>
      <c r="F10" s="72"/>
      <c r="G10" s="72">
        <f>(C10*0.1)</f>
        <v>4222.999999999999</v>
      </c>
      <c r="H10" s="72"/>
      <c r="I10" s="72"/>
      <c r="J10" s="72"/>
      <c r="K10" s="72">
        <f>(0.15*C10)</f>
        <v>6334.499999999999</v>
      </c>
      <c r="L10" s="72">
        <f>(0.1*C10)</f>
        <v>4222.999999999999</v>
      </c>
      <c r="M10" s="72">
        <f>SUM(D10:L10)</f>
        <v>42229.99999999999</v>
      </c>
    </row>
    <row r="11" spans="1:13" ht="15.75">
      <c r="A11" s="77" t="s">
        <v>529</v>
      </c>
      <c r="B11" s="72">
        <v>34546</v>
      </c>
      <c r="C11" s="72">
        <f t="shared" si="0"/>
        <v>35409.649999999994</v>
      </c>
      <c r="D11" s="72"/>
      <c r="E11" s="72">
        <f>(C11*0.65)</f>
        <v>23016.272499999995</v>
      </c>
      <c r="F11" s="72"/>
      <c r="G11" s="72">
        <f>(C11*0.1)</f>
        <v>3540.9649999999997</v>
      </c>
      <c r="H11" s="72"/>
      <c r="I11" s="72"/>
      <c r="J11" s="72"/>
      <c r="K11" s="72">
        <f>(C11*0.15)</f>
        <v>5311.447499999999</v>
      </c>
      <c r="L11" s="72">
        <f>(C11*0.1)</f>
        <v>3540.9649999999997</v>
      </c>
      <c r="M11" s="72">
        <f>SUM(D11:L11)</f>
        <v>35409.649999999994</v>
      </c>
    </row>
    <row r="12" spans="1:13" ht="15.75">
      <c r="A12" s="77" t="s">
        <v>516</v>
      </c>
      <c r="B12" s="72">
        <v>18000</v>
      </c>
      <c r="C12" s="72">
        <f t="shared" si="0"/>
        <v>18450</v>
      </c>
      <c r="D12" s="72"/>
      <c r="E12" s="72"/>
      <c r="F12" s="72"/>
      <c r="G12" s="72">
        <f>C12</f>
        <v>18450</v>
      </c>
      <c r="H12" s="72"/>
      <c r="I12" s="72"/>
      <c r="J12" s="72"/>
      <c r="K12" s="72"/>
      <c r="L12" s="72"/>
      <c r="M12" s="72">
        <f>SUM(D12:L12)</f>
        <v>18450</v>
      </c>
    </row>
    <row r="13" spans="1:13" ht="15.75">
      <c r="A13" s="76" t="s">
        <v>505</v>
      </c>
      <c r="B13" s="72">
        <f aca="true" t="shared" si="1" ref="B13:I13">SUM(B5:B11)</f>
        <v>188427</v>
      </c>
      <c r="C13" s="72">
        <f t="shared" si="1"/>
        <v>193137.675</v>
      </c>
      <c r="D13" s="72">
        <f t="shared" si="1"/>
        <v>41065.087499999994</v>
      </c>
      <c r="E13" s="72">
        <f t="shared" si="1"/>
        <v>50465.77249999999</v>
      </c>
      <c r="F13" s="72">
        <f t="shared" si="1"/>
        <v>2562.5</v>
      </c>
      <c r="G13" s="72">
        <f>SUM(G5:G12)</f>
        <v>26213.964999999997</v>
      </c>
      <c r="H13" s="72">
        <f t="shared" si="1"/>
        <v>53172.899999999994</v>
      </c>
      <c r="I13" s="72">
        <f t="shared" si="1"/>
        <v>0</v>
      </c>
      <c r="J13" s="72">
        <f>SUM(J5:J11)</f>
        <v>0</v>
      </c>
      <c r="K13" s="72">
        <f>SUM(K5:K11)</f>
        <v>20994.716249999998</v>
      </c>
      <c r="L13" s="72">
        <f>SUM(L5:L11)</f>
        <v>17112.73375</v>
      </c>
      <c r="M13" s="72">
        <f>SUM(M5:M11)</f>
        <v>193137.675</v>
      </c>
    </row>
    <row r="14" spans="1:13" ht="15.75">
      <c r="A14" s="71" t="s">
        <v>517</v>
      </c>
      <c r="B14" s="72"/>
      <c r="C14" s="72"/>
      <c r="D14" s="72"/>
      <c r="E14" s="72"/>
      <c r="F14" s="72"/>
      <c r="G14" s="72"/>
      <c r="H14" s="72"/>
      <c r="I14" s="72"/>
      <c r="J14" s="78"/>
      <c r="K14" s="72"/>
      <c r="L14" s="72"/>
      <c r="M14" s="72"/>
    </row>
    <row r="15" spans="1:13" ht="15.75">
      <c r="A15" s="73"/>
      <c r="B15" s="72"/>
      <c r="C15" s="72"/>
      <c r="D15" s="76" t="s">
        <v>496</v>
      </c>
      <c r="E15" s="76" t="s">
        <v>497</v>
      </c>
      <c r="F15" s="77" t="s">
        <v>498</v>
      </c>
      <c r="G15" s="78" t="s">
        <v>499</v>
      </c>
      <c r="H15" s="77" t="s">
        <v>500</v>
      </c>
      <c r="I15" s="77" t="s">
        <v>501</v>
      </c>
      <c r="J15" s="77"/>
      <c r="K15" s="76" t="s">
        <v>503</v>
      </c>
      <c r="L15" s="76" t="s">
        <v>504</v>
      </c>
      <c r="M15" s="72"/>
    </row>
    <row r="16" spans="1:13" ht="15.75">
      <c r="A16" s="73"/>
      <c r="B16" s="72"/>
      <c r="C16" s="72"/>
      <c r="D16" s="76" t="s">
        <v>507</v>
      </c>
      <c r="E16" s="76" t="s">
        <v>508</v>
      </c>
      <c r="F16" s="72"/>
      <c r="G16" s="72"/>
      <c r="H16" s="72"/>
      <c r="I16" s="72"/>
      <c r="J16" s="72"/>
      <c r="K16" s="76" t="s">
        <v>509</v>
      </c>
      <c r="L16" s="76" t="s">
        <v>509</v>
      </c>
      <c r="M16" s="72"/>
    </row>
    <row r="17" spans="1:13" ht="15.75">
      <c r="A17" s="81" t="s">
        <v>518</v>
      </c>
      <c r="B17" s="82">
        <v>0.0765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5.75">
      <c r="A18" s="77" t="s">
        <v>510</v>
      </c>
      <c r="B18" s="72"/>
      <c r="C18" s="72"/>
      <c r="D18" s="72">
        <f>(D5*0.0765)</f>
        <v>0</v>
      </c>
      <c r="E18" s="72">
        <f>(E5*0.0765)</f>
        <v>0</v>
      </c>
      <c r="F18" s="72">
        <f>(F5*0.0765)</f>
        <v>0</v>
      </c>
      <c r="G18" s="72">
        <f>(G5*0.0765)</f>
        <v>0</v>
      </c>
      <c r="H18" s="72">
        <f>(H5*0.0765)</f>
        <v>0</v>
      </c>
      <c r="I18" s="72"/>
      <c r="J18" s="72">
        <f>(J5*0.0765)</f>
        <v>0</v>
      </c>
      <c r="K18" s="72">
        <f>(K5*0.0765)</f>
        <v>0</v>
      </c>
      <c r="L18" s="72">
        <f>(L5*0.0765)</f>
        <v>0</v>
      </c>
      <c r="M18" s="72">
        <f>SUM(D18:L18)</f>
        <v>0</v>
      </c>
    </row>
    <row r="19" spans="1:13" ht="15.75">
      <c r="A19" s="77" t="s">
        <v>519</v>
      </c>
      <c r="B19" s="72"/>
      <c r="C19" s="72"/>
      <c r="D19" s="72">
        <f>(D6*0.0765)</f>
        <v>1176.1874999999998</v>
      </c>
      <c r="E19" s="72">
        <f>(E6*0.0765)</f>
        <v>0</v>
      </c>
      <c r="F19" s="72">
        <f>(F6*0.0765)</f>
        <v>196.03125</v>
      </c>
      <c r="G19" s="72">
        <f>(G6*0.0765)</f>
        <v>0</v>
      </c>
      <c r="H19" s="72">
        <f>(H6*0.0765)</f>
        <v>0</v>
      </c>
      <c r="I19" s="72"/>
      <c r="J19" s="72">
        <f>(J6*0.0765)</f>
        <v>0</v>
      </c>
      <c r="K19" s="72">
        <f>(K6*0.0765)</f>
        <v>294.04687499999994</v>
      </c>
      <c r="L19" s="72">
        <f>(L6*0.0765)</f>
        <v>294.04687499999994</v>
      </c>
      <c r="M19" s="72">
        <f>SUM(D19:L19)</f>
        <v>1960.3124999999998</v>
      </c>
    </row>
    <row r="20" spans="1:13" ht="15.75">
      <c r="A20" s="77" t="s">
        <v>512</v>
      </c>
      <c r="B20" s="72"/>
      <c r="C20" s="72"/>
      <c r="D20" s="72">
        <f>(D7*0.0765)</f>
        <v>1965.2916937499997</v>
      </c>
      <c r="E20" s="72">
        <f>(E7*0.0765)</f>
        <v>0</v>
      </c>
      <c r="F20" s="72">
        <f>(F7*0.0765)</f>
        <v>0</v>
      </c>
      <c r="G20" s="72">
        <f>(G7*0.0765)</f>
        <v>0</v>
      </c>
      <c r="H20" s="72">
        <f>(H7*0.0765)</f>
        <v>0</v>
      </c>
      <c r="I20" s="72"/>
      <c r="J20" s="72">
        <f>(J7*0.0765)</f>
        <v>0</v>
      </c>
      <c r="K20" s="72">
        <f>(K7*0.0765)</f>
        <v>421.133934375</v>
      </c>
      <c r="L20" s="72">
        <f>(L7*0.0765)</f>
        <v>421.133934375</v>
      </c>
      <c r="M20" s="72">
        <f aca="true" t="shared" si="2" ref="M20:M25">SUM(D20:L20)</f>
        <v>2807.5595624999996</v>
      </c>
    </row>
    <row r="21" spans="1:13" ht="15.75">
      <c r="A21" s="77" t="s">
        <v>513</v>
      </c>
      <c r="B21" s="82">
        <v>0.053</v>
      </c>
      <c r="C21" s="72"/>
      <c r="D21" s="72">
        <f aca="true" t="shared" si="3" ref="D21:L25">(D8*0.0765)</f>
        <v>0</v>
      </c>
      <c r="E21" s="72">
        <f t="shared" si="3"/>
        <v>0</v>
      </c>
      <c r="F21" s="72">
        <f t="shared" si="3"/>
        <v>0</v>
      </c>
      <c r="G21" s="72">
        <f t="shared" si="3"/>
        <v>0</v>
      </c>
      <c r="H21" s="72">
        <f t="shared" si="3"/>
        <v>4067.7268499999996</v>
      </c>
      <c r="I21" s="72"/>
      <c r="J21" s="72">
        <f t="shared" si="3"/>
        <v>0</v>
      </c>
      <c r="K21" s="72">
        <f t="shared" si="3"/>
        <v>0</v>
      </c>
      <c r="L21" s="72">
        <f t="shared" si="3"/>
        <v>0</v>
      </c>
      <c r="M21" s="72">
        <f t="shared" si="2"/>
        <v>4067.7268499999996</v>
      </c>
    </row>
    <row r="22" spans="1:13" ht="15.75">
      <c r="A22" s="77" t="s">
        <v>514</v>
      </c>
      <c r="B22" s="82">
        <v>0.053</v>
      </c>
      <c r="C22" s="72"/>
      <c r="D22" s="72">
        <f t="shared" si="3"/>
        <v>0</v>
      </c>
      <c r="E22" s="72">
        <f t="shared" si="3"/>
        <v>0</v>
      </c>
      <c r="F22" s="72">
        <f t="shared" si="3"/>
        <v>0</v>
      </c>
      <c r="G22" s="72">
        <f t="shared" si="3"/>
        <v>0</v>
      </c>
      <c r="H22" s="72">
        <f t="shared" si="3"/>
        <v>0</v>
      </c>
      <c r="I22" s="72"/>
      <c r="J22" s="72">
        <f t="shared" si="3"/>
        <v>0</v>
      </c>
      <c r="K22" s="72">
        <f t="shared" si="3"/>
        <v>0</v>
      </c>
      <c r="L22" s="72">
        <f t="shared" si="3"/>
        <v>0</v>
      </c>
      <c r="M22" s="72">
        <f t="shared" si="2"/>
        <v>0</v>
      </c>
    </row>
    <row r="23" spans="1:13" ht="15.75">
      <c r="A23" s="77" t="s">
        <v>515</v>
      </c>
      <c r="B23" s="82"/>
      <c r="C23" s="72"/>
      <c r="D23" s="72">
        <f t="shared" si="3"/>
        <v>0</v>
      </c>
      <c r="E23" s="72">
        <f t="shared" si="3"/>
        <v>2099.8867499999997</v>
      </c>
      <c r="F23" s="72">
        <f t="shared" si="3"/>
        <v>0</v>
      </c>
      <c r="G23" s="72">
        <f t="shared" si="3"/>
        <v>323.0594999999999</v>
      </c>
      <c r="H23" s="72">
        <f t="shared" si="3"/>
        <v>0</v>
      </c>
      <c r="I23" s="72">
        <f>(I10*0.0765)</f>
        <v>0</v>
      </c>
      <c r="J23" s="72">
        <f t="shared" si="3"/>
        <v>0</v>
      </c>
      <c r="K23" s="72">
        <f t="shared" si="3"/>
        <v>484.58924999999994</v>
      </c>
      <c r="L23" s="72">
        <f t="shared" si="3"/>
        <v>323.0594999999999</v>
      </c>
      <c r="M23" s="72">
        <f>SUM(D23:L23)</f>
        <v>3230.5949999999993</v>
      </c>
    </row>
    <row r="24" spans="1:13" ht="15.75">
      <c r="A24" s="77" t="s">
        <v>520</v>
      </c>
      <c r="B24" s="72"/>
      <c r="C24" s="72"/>
      <c r="D24" s="72">
        <f t="shared" si="3"/>
        <v>0</v>
      </c>
      <c r="E24" s="72">
        <f t="shared" si="3"/>
        <v>1760.7448462499997</v>
      </c>
      <c r="F24" s="72">
        <f t="shared" si="3"/>
        <v>0</v>
      </c>
      <c r="G24" s="72">
        <f t="shared" si="3"/>
        <v>270.88382249999995</v>
      </c>
      <c r="H24" s="72">
        <f t="shared" si="3"/>
        <v>0</v>
      </c>
      <c r="I24" s="72">
        <f>(I11*0.0765)</f>
        <v>0</v>
      </c>
      <c r="J24" s="72">
        <f t="shared" si="3"/>
        <v>0</v>
      </c>
      <c r="K24" s="72">
        <f t="shared" si="3"/>
        <v>406.3257337499999</v>
      </c>
      <c r="L24" s="72">
        <f t="shared" si="3"/>
        <v>270.88382249999995</v>
      </c>
      <c r="M24" s="72">
        <f>SUM(D24:L24)</f>
        <v>2708.8382249999995</v>
      </c>
    </row>
    <row r="25" spans="1:13" ht="15.75">
      <c r="A25" s="72" t="s">
        <v>521</v>
      </c>
      <c r="B25" s="72"/>
      <c r="C25" s="72"/>
      <c r="D25" s="72">
        <f t="shared" si="3"/>
        <v>0</v>
      </c>
      <c r="E25" s="72">
        <f t="shared" si="3"/>
        <v>0</v>
      </c>
      <c r="F25" s="72">
        <f t="shared" si="3"/>
        <v>0</v>
      </c>
      <c r="G25" s="72">
        <f t="shared" si="3"/>
        <v>1411.425</v>
      </c>
      <c r="H25" s="72">
        <f t="shared" si="3"/>
        <v>0</v>
      </c>
      <c r="I25" s="72"/>
      <c r="J25" s="72">
        <f t="shared" si="3"/>
        <v>0</v>
      </c>
      <c r="K25" s="72">
        <f t="shared" si="3"/>
        <v>0</v>
      </c>
      <c r="L25" s="72">
        <f t="shared" si="3"/>
        <v>0</v>
      </c>
      <c r="M25" s="72">
        <f t="shared" si="2"/>
        <v>1411.425</v>
      </c>
    </row>
    <row r="26" spans="1:13" ht="15.75">
      <c r="A26" s="83" t="s">
        <v>522</v>
      </c>
      <c r="B26" s="72"/>
      <c r="C26" s="72"/>
      <c r="D26" s="72">
        <f>SUM(D18:D25)</f>
        <v>3141.4791937499995</v>
      </c>
      <c r="E26" s="72">
        <f aca="true" t="shared" si="4" ref="E26:L26">SUM(E18:E25)</f>
        <v>3860.6315962499993</v>
      </c>
      <c r="F26" s="72">
        <f t="shared" si="4"/>
        <v>196.03125</v>
      </c>
      <c r="G26" s="72">
        <f t="shared" si="4"/>
        <v>2005.3683224999997</v>
      </c>
      <c r="H26" s="72">
        <f t="shared" si="4"/>
        <v>4067.7268499999996</v>
      </c>
      <c r="I26" s="72">
        <f t="shared" si="4"/>
        <v>0</v>
      </c>
      <c r="J26" s="72">
        <f t="shared" si="4"/>
        <v>0</v>
      </c>
      <c r="K26" s="72">
        <f t="shared" si="4"/>
        <v>1606.0957931249998</v>
      </c>
      <c r="L26" s="72">
        <f t="shared" si="4"/>
        <v>1309.1241318749999</v>
      </c>
      <c r="M26" s="72">
        <f>SUM(M18:M25)</f>
        <v>16186.457137499998</v>
      </c>
    </row>
    <row r="27" spans="1:13" ht="15.75">
      <c r="A27" s="83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15.75">
      <c r="A28" s="81" t="s">
        <v>523</v>
      </c>
      <c r="B28" s="84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15.75">
      <c r="A29" s="77" t="s">
        <v>510</v>
      </c>
      <c r="B29" s="72">
        <f>(0.05*C5)</f>
        <v>0</v>
      </c>
      <c r="C29" s="72"/>
      <c r="D29" s="72">
        <f>(D5*0.05)</f>
        <v>0</v>
      </c>
      <c r="E29" s="72">
        <f aca="true" t="shared" si="5" ref="E29:L29">(E5*0.05)</f>
        <v>0</v>
      </c>
      <c r="F29" s="72">
        <f t="shared" si="5"/>
        <v>0</v>
      </c>
      <c r="G29" s="72">
        <f t="shared" si="5"/>
        <v>0</v>
      </c>
      <c r="H29" s="72">
        <f t="shared" si="5"/>
        <v>0</v>
      </c>
      <c r="I29" s="72"/>
      <c r="J29" s="72">
        <f t="shared" si="5"/>
        <v>0</v>
      </c>
      <c r="K29" s="72">
        <f t="shared" si="5"/>
        <v>0</v>
      </c>
      <c r="L29" s="72">
        <f t="shared" si="5"/>
        <v>0</v>
      </c>
      <c r="M29" s="72">
        <f aca="true" t="shared" si="6" ref="M29:M36">SUM(D29:L29)</f>
        <v>0</v>
      </c>
    </row>
    <row r="30" spans="1:13" ht="15.75">
      <c r="A30" s="77" t="s">
        <v>519</v>
      </c>
      <c r="B30" s="72">
        <f>(0.05*C6)</f>
        <v>1281.25</v>
      </c>
      <c r="C30" s="72"/>
      <c r="D30" s="72">
        <f>(D6*0.05)</f>
        <v>768.7499999999999</v>
      </c>
      <c r="E30" s="72">
        <f>(E6*0.05)</f>
        <v>0</v>
      </c>
      <c r="F30" s="72">
        <f>(F6*0.05)</f>
        <v>128.125</v>
      </c>
      <c r="G30" s="72">
        <f>(G6*0.05)</f>
        <v>0</v>
      </c>
      <c r="H30" s="72">
        <f>(H6*0.05)</f>
        <v>0</v>
      </c>
      <c r="I30" s="72"/>
      <c r="J30" s="72">
        <f>(J6*0.05)</f>
        <v>0</v>
      </c>
      <c r="K30" s="72">
        <f>(K6*0.05)</f>
        <v>192.18749999999997</v>
      </c>
      <c r="L30" s="72">
        <f>(L6*0.05)</f>
        <v>192.18749999999997</v>
      </c>
      <c r="M30" s="72">
        <f>SUM(D30:L30)</f>
        <v>1281.2499999999998</v>
      </c>
    </row>
    <row r="31" spans="1:13" ht="15.75">
      <c r="A31" s="77" t="s">
        <v>512</v>
      </c>
      <c r="B31" s="72">
        <f>(0.05*C7)</f>
        <v>1835.0062500000001</v>
      </c>
      <c r="C31" s="72"/>
      <c r="D31" s="72">
        <f>(D7*0.05)</f>
        <v>1284.504375</v>
      </c>
      <c r="E31" s="72">
        <f>(E7*0.05)</f>
        <v>0</v>
      </c>
      <c r="F31" s="72">
        <f>(F7*0.05)</f>
        <v>0</v>
      </c>
      <c r="G31" s="72">
        <f>(G7*0.05)</f>
        <v>0</v>
      </c>
      <c r="H31" s="72">
        <f>(H7*0.05)</f>
        <v>0</v>
      </c>
      <c r="I31" s="72"/>
      <c r="J31" s="72">
        <f>(J7*0.05)</f>
        <v>0</v>
      </c>
      <c r="K31" s="72">
        <f>(K7*0.05)</f>
        <v>275.2509375</v>
      </c>
      <c r="L31" s="72">
        <f>(L7*0.05)</f>
        <v>275.2509375</v>
      </c>
      <c r="M31" s="72">
        <f t="shared" si="6"/>
        <v>1835.00625</v>
      </c>
    </row>
    <row r="32" spans="1:13" ht="15.75">
      <c r="A32" s="79" t="s">
        <v>513</v>
      </c>
      <c r="B32" s="72">
        <f>(0.053*C8)</f>
        <v>2818.1636999999996</v>
      </c>
      <c r="C32" s="72"/>
      <c r="D32" s="72">
        <f aca="true" t="shared" si="7" ref="D32:L36">(D8*0.05)</f>
        <v>0</v>
      </c>
      <c r="E32" s="72">
        <f t="shared" si="7"/>
        <v>0</v>
      </c>
      <c r="F32" s="72">
        <f t="shared" si="7"/>
        <v>0</v>
      </c>
      <c r="G32" s="72">
        <f t="shared" si="7"/>
        <v>0</v>
      </c>
      <c r="H32" s="72">
        <f>(H8*0.053)</f>
        <v>2818.1636999999996</v>
      </c>
      <c r="I32" s="72"/>
      <c r="J32" s="72">
        <f t="shared" si="7"/>
        <v>0</v>
      </c>
      <c r="K32" s="72">
        <f t="shared" si="7"/>
        <v>0</v>
      </c>
      <c r="L32" s="72">
        <f t="shared" si="7"/>
        <v>0</v>
      </c>
      <c r="M32" s="72">
        <f t="shared" si="6"/>
        <v>2818.1636999999996</v>
      </c>
    </row>
    <row r="33" spans="1:13" ht="15.75">
      <c r="A33" s="79" t="s">
        <v>514</v>
      </c>
      <c r="B33" s="72">
        <f>(0.053*C9)</f>
        <v>0</v>
      </c>
      <c r="C33" s="72"/>
      <c r="D33" s="72">
        <f t="shared" si="7"/>
        <v>0</v>
      </c>
      <c r="E33" s="72">
        <f t="shared" si="7"/>
        <v>0</v>
      </c>
      <c r="F33" s="72">
        <f t="shared" si="7"/>
        <v>0</v>
      </c>
      <c r="G33" s="72">
        <f t="shared" si="7"/>
        <v>0</v>
      </c>
      <c r="H33" s="72">
        <f>(H9*0.053)</f>
        <v>0</v>
      </c>
      <c r="I33" s="72"/>
      <c r="J33" s="72">
        <f t="shared" si="7"/>
        <v>0</v>
      </c>
      <c r="K33" s="72">
        <f t="shared" si="7"/>
        <v>0</v>
      </c>
      <c r="L33" s="72">
        <f t="shared" si="7"/>
        <v>0</v>
      </c>
      <c r="M33" s="72">
        <f t="shared" si="6"/>
        <v>0</v>
      </c>
    </row>
    <row r="34" spans="1:13" ht="15.75">
      <c r="A34" s="77" t="s">
        <v>515</v>
      </c>
      <c r="B34" s="72">
        <f>(0.05*C10)</f>
        <v>2111.4999999999995</v>
      </c>
      <c r="C34" s="72"/>
      <c r="D34" s="72">
        <f t="shared" si="7"/>
        <v>0</v>
      </c>
      <c r="E34" s="72">
        <f t="shared" si="7"/>
        <v>1372.475</v>
      </c>
      <c r="F34" s="72">
        <f t="shared" si="7"/>
        <v>0</v>
      </c>
      <c r="G34" s="72">
        <f t="shared" si="7"/>
        <v>211.14999999999998</v>
      </c>
      <c r="H34" s="72">
        <f t="shared" si="7"/>
        <v>0</v>
      </c>
      <c r="I34" s="72">
        <f t="shared" si="7"/>
        <v>0</v>
      </c>
      <c r="J34" s="72">
        <f t="shared" si="7"/>
        <v>0</v>
      </c>
      <c r="K34" s="72">
        <f t="shared" si="7"/>
        <v>316.72499999999997</v>
      </c>
      <c r="L34" s="72">
        <f t="shared" si="7"/>
        <v>211.14999999999998</v>
      </c>
      <c r="M34" s="72">
        <f t="shared" si="6"/>
        <v>2111.5</v>
      </c>
    </row>
    <row r="35" spans="1:13" ht="15.75">
      <c r="A35" s="79" t="s">
        <v>520</v>
      </c>
      <c r="B35" s="72">
        <f>(0.05*C11)</f>
        <v>1770.4824999999998</v>
      </c>
      <c r="C35" s="72"/>
      <c r="D35" s="72">
        <f t="shared" si="7"/>
        <v>0</v>
      </c>
      <c r="E35" s="72">
        <f t="shared" si="7"/>
        <v>1150.8136249999998</v>
      </c>
      <c r="F35" s="72">
        <f t="shared" si="7"/>
        <v>0</v>
      </c>
      <c r="G35" s="72">
        <f t="shared" si="7"/>
        <v>177.04825</v>
      </c>
      <c r="H35" s="72">
        <f t="shared" si="7"/>
        <v>0</v>
      </c>
      <c r="I35" s="72">
        <f>(I11*0.05)</f>
        <v>0</v>
      </c>
      <c r="J35" s="72">
        <f t="shared" si="7"/>
        <v>0</v>
      </c>
      <c r="K35" s="72">
        <f t="shared" si="7"/>
        <v>265.57237499999997</v>
      </c>
      <c r="L35" s="72">
        <f t="shared" si="7"/>
        <v>177.04825</v>
      </c>
      <c r="M35" s="72">
        <f t="shared" si="6"/>
        <v>1770.4824999999998</v>
      </c>
    </row>
    <row r="36" spans="1:13" ht="15.75">
      <c r="A36" s="79" t="s">
        <v>521</v>
      </c>
      <c r="B36" s="72">
        <f>(0.05*C12)</f>
        <v>922.5</v>
      </c>
      <c r="C36" s="72"/>
      <c r="D36" s="72">
        <f t="shared" si="7"/>
        <v>0</v>
      </c>
      <c r="E36" s="72">
        <f t="shared" si="7"/>
        <v>0</v>
      </c>
      <c r="F36" s="72">
        <f t="shared" si="7"/>
        <v>0</v>
      </c>
      <c r="G36" s="72">
        <f t="shared" si="7"/>
        <v>922.5</v>
      </c>
      <c r="H36" s="72">
        <f t="shared" si="7"/>
        <v>0</v>
      </c>
      <c r="I36" s="72"/>
      <c r="J36" s="72">
        <f t="shared" si="7"/>
        <v>0</v>
      </c>
      <c r="K36" s="72">
        <f t="shared" si="7"/>
        <v>0</v>
      </c>
      <c r="L36" s="72">
        <f t="shared" si="7"/>
        <v>0</v>
      </c>
      <c r="M36" s="72">
        <f t="shared" si="6"/>
        <v>922.5</v>
      </c>
    </row>
    <row r="37" spans="1:13" ht="15.75">
      <c r="A37" s="85" t="s">
        <v>524</v>
      </c>
      <c r="B37" s="72">
        <f>SUM(B29:C36)</f>
        <v>10738.90245</v>
      </c>
      <c r="C37" s="72"/>
      <c r="D37" s="72">
        <f>SUM(D29:D36)</f>
        <v>2053.254375</v>
      </c>
      <c r="E37" s="72">
        <f aca="true" t="shared" si="8" ref="E37:L37">SUM(E29:E36)</f>
        <v>2523.2886249999997</v>
      </c>
      <c r="F37" s="72">
        <f t="shared" si="8"/>
        <v>128.125</v>
      </c>
      <c r="G37" s="72">
        <f t="shared" si="8"/>
        <v>1310.69825</v>
      </c>
      <c r="H37" s="72">
        <f t="shared" si="8"/>
        <v>2818.1636999999996</v>
      </c>
      <c r="I37" s="72">
        <f t="shared" si="8"/>
        <v>0</v>
      </c>
      <c r="J37" s="72">
        <f t="shared" si="8"/>
        <v>0</v>
      </c>
      <c r="K37" s="72">
        <f t="shared" si="8"/>
        <v>1049.7358124999998</v>
      </c>
      <c r="L37" s="72">
        <f t="shared" si="8"/>
        <v>855.6366874999999</v>
      </c>
      <c r="M37" s="72">
        <f>SUM(M29:N36)</f>
        <v>10738.90245</v>
      </c>
    </row>
    <row r="38" spans="1:13" ht="15.75">
      <c r="A38" s="79"/>
      <c r="B38" s="72"/>
      <c r="C38" s="72"/>
      <c r="D38" s="76" t="s">
        <v>496</v>
      </c>
      <c r="E38" s="76" t="s">
        <v>497</v>
      </c>
      <c r="F38" s="77" t="s">
        <v>498</v>
      </c>
      <c r="G38" s="78" t="s">
        <v>499</v>
      </c>
      <c r="H38" s="77" t="s">
        <v>500</v>
      </c>
      <c r="I38" s="77" t="s">
        <v>501</v>
      </c>
      <c r="J38" s="79" t="s">
        <v>502</v>
      </c>
      <c r="K38" s="76" t="s">
        <v>503</v>
      </c>
      <c r="L38" s="76" t="s">
        <v>504</v>
      </c>
      <c r="M38" s="72"/>
    </row>
    <row r="39" spans="1:13" ht="15.75">
      <c r="A39" s="79"/>
      <c r="B39" s="82">
        <v>1.05</v>
      </c>
      <c r="C39" s="72"/>
      <c r="D39" s="76" t="s">
        <v>507</v>
      </c>
      <c r="E39" s="76" t="s">
        <v>508</v>
      </c>
      <c r="F39" s="72"/>
      <c r="G39" s="72"/>
      <c r="H39" s="72"/>
      <c r="I39" s="72"/>
      <c r="J39" s="72"/>
      <c r="K39" s="76" t="s">
        <v>509</v>
      </c>
      <c r="L39" s="76"/>
      <c r="M39" s="72"/>
    </row>
    <row r="40" spans="1:13" ht="15.75">
      <c r="A40" s="81" t="s">
        <v>525</v>
      </c>
      <c r="B40" s="78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</row>
    <row r="41" spans="1:13" ht="15.75">
      <c r="A41" s="77" t="s">
        <v>510</v>
      </c>
      <c r="B41" s="72">
        <f>12*(2060.2+112.44)</f>
        <v>26071.68</v>
      </c>
      <c r="C41" s="72">
        <f>(B41*$B$39)</f>
        <v>27375.264000000003</v>
      </c>
      <c r="D41" s="72">
        <f>(0.6)*(C41)</f>
        <v>16425.1584</v>
      </c>
      <c r="E41" s="72"/>
      <c r="F41" s="72"/>
      <c r="G41" s="72"/>
      <c r="H41" s="72"/>
      <c r="I41" s="72"/>
      <c r="J41" s="72"/>
      <c r="K41" s="72">
        <f>(C41*0.2)</f>
        <v>5475.052800000001</v>
      </c>
      <c r="L41" s="72">
        <f>(C41*0.2)</f>
        <v>5475.052800000001</v>
      </c>
      <c r="M41" s="72">
        <f>SUM(D41:L41)</f>
        <v>27375.264000000003</v>
      </c>
    </row>
    <row r="42" spans="1:13" ht="15.75">
      <c r="A42" s="77" t="s">
        <v>519</v>
      </c>
      <c r="B42" s="72">
        <f>12*(1163.99+67.24)</f>
        <v>14774.76</v>
      </c>
      <c r="C42" s="72">
        <f>(B42*$B$39)</f>
        <v>15513.498000000001</v>
      </c>
      <c r="D42" s="72">
        <f>(0.6)*(C42)</f>
        <v>9308.0988</v>
      </c>
      <c r="E42" s="72"/>
      <c r="F42" s="72"/>
      <c r="G42" s="72"/>
      <c r="H42" s="72"/>
      <c r="I42" s="72"/>
      <c r="J42" s="72"/>
      <c r="K42" s="72">
        <f>(C42*0.2)</f>
        <v>3102.6996000000004</v>
      </c>
      <c r="L42" s="72">
        <f>(C42*0.2)</f>
        <v>3102.6996000000004</v>
      </c>
      <c r="M42" s="72">
        <f>SUM(D42:L42)</f>
        <v>15513.498</v>
      </c>
    </row>
    <row r="43" spans="1:13" ht="15.75">
      <c r="A43" s="72" t="s">
        <v>512</v>
      </c>
      <c r="B43" s="72">
        <f>12*(0+0)</f>
        <v>0</v>
      </c>
      <c r="C43" s="72">
        <f aca="true" t="shared" si="9" ref="C43:C48">(B43*$B$39)</f>
        <v>0</v>
      </c>
      <c r="D43" s="72">
        <f>(0.6)*(C43)</f>
        <v>0</v>
      </c>
      <c r="E43" s="72"/>
      <c r="F43" s="72"/>
      <c r="G43" s="72"/>
      <c r="H43" s="72"/>
      <c r="I43" s="72"/>
      <c r="J43" s="72"/>
      <c r="K43" s="72">
        <f>(C43*0.2)</f>
        <v>0</v>
      </c>
      <c r="L43" s="72">
        <f>(C43*0.2)</f>
        <v>0</v>
      </c>
      <c r="M43" s="72">
        <f aca="true" t="shared" si="10" ref="M43:M48">SUM(D43:L43)</f>
        <v>0</v>
      </c>
    </row>
    <row r="44" spans="1:13" ht="15.75">
      <c r="A44" s="79" t="s">
        <v>513</v>
      </c>
      <c r="B44" s="72">
        <f>12*(1264.21+45.5+0)</f>
        <v>15716.52</v>
      </c>
      <c r="C44" s="72">
        <f t="shared" si="9"/>
        <v>16502.346</v>
      </c>
      <c r="D44" s="72"/>
      <c r="E44" s="72"/>
      <c r="F44" s="72"/>
      <c r="G44" s="72"/>
      <c r="H44" s="72">
        <f>(C44)</f>
        <v>16502.346</v>
      </c>
      <c r="I44" s="72"/>
      <c r="J44" s="72"/>
      <c r="K44" s="72"/>
      <c r="L44" s="72"/>
      <c r="M44" s="72">
        <f t="shared" si="10"/>
        <v>16502.346</v>
      </c>
    </row>
    <row r="45" spans="1:13" ht="15.75">
      <c r="A45" s="77" t="s">
        <v>514</v>
      </c>
      <c r="B45" s="72">
        <f>1*12*(661.98+64.66)</f>
        <v>8719.68</v>
      </c>
      <c r="C45" s="72">
        <f t="shared" si="9"/>
        <v>9155.664</v>
      </c>
      <c r="D45" s="72"/>
      <c r="E45" s="72"/>
      <c r="F45" s="72"/>
      <c r="G45" s="72"/>
      <c r="H45" s="72">
        <f>(C45)</f>
        <v>9155.664</v>
      </c>
      <c r="I45" s="72"/>
      <c r="J45" s="78"/>
      <c r="K45" s="72"/>
      <c r="L45" s="72"/>
      <c r="M45" s="72">
        <f t="shared" si="10"/>
        <v>9155.664</v>
      </c>
    </row>
    <row r="46" spans="1:13" ht="15.75">
      <c r="A46" s="77" t="s">
        <v>515</v>
      </c>
      <c r="B46" s="72">
        <f>12*((2060.2*0.8)+112.44)</f>
        <v>21127.199999999997</v>
      </c>
      <c r="C46" s="72">
        <f t="shared" si="9"/>
        <v>22183.559999999998</v>
      </c>
      <c r="D46" s="72"/>
      <c r="E46" s="72">
        <f>(0.38*C46)</f>
        <v>8429.752799999998</v>
      </c>
      <c r="F46" s="72"/>
      <c r="G46" s="72"/>
      <c r="H46" s="72"/>
      <c r="I46" s="72">
        <f>(C46*0.02)</f>
        <v>443.67119999999994</v>
      </c>
      <c r="J46" s="72"/>
      <c r="K46" s="72">
        <f>(0.3*C46)</f>
        <v>6655.067999999999</v>
      </c>
      <c r="L46" s="72">
        <f>(0.3*C46)</f>
        <v>6655.067999999999</v>
      </c>
      <c r="M46" s="72">
        <f t="shared" si="10"/>
        <v>22183.559999999998</v>
      </c>
    </row>
    <row r="47" spans="1:13" ht="15.75">
      <c r="A47" s="79" t="s">
        <v>520</v>
      </c>
      <c r="B47" s="72">
        <f>12*(616.36+53.6)+12*(1+1)</f>
        <v>8063.52</v>
      </c>
      <c r="C47" s="72">
        <f t="shared" si="9"/>
        <v>8466.696</v>
      </c>
      <c r="D47" s="72"/>
      <c r="E47" s="72">
        <f>(C47*0.2)</f>
        <v>1693.3392000000001</v>
      </c>
      <c r="F47" s="72"/>
      <c r="G47" s="72">
        <f>(C47*0.2)</f>
        <v>1693.3392000000001</v>
      </c>
      <c r="H47" s="72"/>
      <c r="I47" s="72">
        <f>(C47*0.1)</f>
        <v>846.6696000000001</v>
      </c>
      <c r="J47" s="72"/>
      <c r="K47" s="72">
        <f>(C47*0.25)</f>
        <v>2116.674</v>
      </c>
      <c r="L47" s="72">
        <f>(C47*0.25)</f>
        <v>2116.674</v>
      </c>
      <c r="M47" s="72">
        <f t="shared" si="10"/>
        <v>8466.696</v>
      </c>
    </row>
    <row r="48" spans="1:13" ht="15.75">
      <c r="A48" s="78" t="s">
        <v>516</v>
      </c>
      <c r="B48" s="72">
        <f>12*(0+0)</f>
        <v>0</v>
      </c>
      <c r="C48" s="72">
        <f t="shared" si="9"/>
        <v>0</v>
      </c>
      <c r="D48" s="72"/>
      <c r="E48" s="72"/>
      <c r="F48" s="72"/>
      <c r="G48" s="72"/>
      <c r="H48" s="72"/>
      <c r="I48" s="72"/>
      <c r="J48" s="72"/>
      <c r="K48" s="72"/>
      <c r="L48" s="72"/>
      <c r="M48" s="72">
        <f t="shared" si="10"/>
        <v>0</v>
      </c>
    </row>
    <row r="49" spans="1:13" ht="15.75">
      <c r="A49" s="85" t="s">
        <v>526</v>
      </c>
      <c r="B49" s="72">
        <f>SUM(B41:B48)</f>
        <v>94473.36</v>
      </c>
      <c r="C49" s="72">
        <f>SUM(C41:C48)</f>
        <v>99197.028</v>
      </c>
      <c r="D49" s="72">
        <f aca="true" t="shared" si="11" ref="D49:L49">SUM(D41:D48)</f>
        <v>25733.2572</v>
      </c>
      <c r="E49" s="72">
        <f t="shared" si="11"/>
        <v>10123.091999999999</v>
      </c>
      <c r="F49" s="72">
        <f t="shared" si="11"/>
        <v>0</v>
      </c>
      <c r="G49" s="72">
        <f t="shared" si="11"/>
        <v>1693.3392000000001</v>
      </c>
      <c r="H49" s="72">
        <f t="shared" si="11"/>
        <v>25658.010000000002</v>
      </c>
      <c r="I49" s="72">
        <f t="shared" si="11"/>
        <v>1290.3408</v>
      </c>
      <c r="J49" s="72">
        <f t="shared" si="11"/>
        <v>0</v>
      </c>
      <c r="K49" s="72">
        <f t="shared" si="11"/>
        <v>17349.4944</v>
      </c>
      <c r="L49" s="72">
        <f t="shared" si="11"/>
        <v>17349.4944</v>
      </c>
      <c r="M49" s="72">
        <f>SUM(M41:N48)</f>
        <v>99197.028</v>
      </c>
    </row>
    <row r="50" spans="1:13" ht="15.75">
      <c r="A50" s="83" t="s">
        <v>527</v>
      </c>
      <c r="B50" s="72"/>
      <c r="C50" s="72"/>
      <c r="D50" s="72">
        <f>(D26+D37+D49)</f>
        <v>30927.99076875</v>
      </c>
      <c r="E50" s="72">
        <f>(E26+E37+E49)</f>
        <v>16507.01222125</v>
      </c>
      <c r="F50" s="72">
        <f>(F26+F37+F49)</f>
        <v>324.15625</v>
      </c>
      <c r="G50" s="72">
        <f>(G26+G37+G49)</f>
        <v>5009.4057725</v>
      </c>
      <c r="H50" s="72">
        <f>(H26+H37+H49)</f>
        <v>32543.900550000002</v>
      </c>
      <c r="I50" s="72">
        <f>(I26+I37+I49)</f>
        <v>1290.3408</v>
      </c>
      <c r="J50" s="72">
        <f>(J26+J37+J49)</f>
        <v>0</v>
      </c>
      <c r="K50" s="72">
        <f>(K26+K37+K49)</f>
        <v>20005.326005625</v>
      </c>
      <c r="L50" s="72">
        <f>(L26+L37+L49)</f>
        <v>19514.255219374998</v>
      </c>
      <c r="M50" s="72">
        <f>SUM(M42:N49)</f>
        <v>171018.79200000002</v>
      </c>
    </row>
    <row r="51" spans="1:13" ht="15.7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1:13" ht="15.7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Schmueser Gordon Meyer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lstewart</dc:creator>
  <cp:keywords/>
  <dc:description/>
  <cp:lastModifiedBy> </cp:lastModifiedBy>
  <cp:lastPrinted>2012-10-30T20:57:50Z</cp:lastPrinted>
  <dcterms:created xsi:type="dcterms:W3CDTF">2011-09-21T20:55:29Z</dcterms:created>
  <dcterms:modified xsi:type="dcterms:W3CDTF">2012-11-14T20:03:45Z</dcterms:modified>
  <cp:category/>
  <cp:version/>
  <cp:contentType/>
  <cp:contentStatus/>
</cp:coreProperties>
</file>